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ml.chartshapes+xml"/>
  <Override PartName="/xl/charts/chart13.xml" ContentType="application/vnd.openxmlformats-officedocument.drawingml.chart+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2.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3.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14.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5.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6.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M:\Accounting\JAdams\Financials\Web Page Charts\Financial Trend Monitoring\"/>
    </mc:Choice>
  </mc:AlternateContent>
  <xr:revisionPtr revIDLastSave="0" documentId="13_ncr:1_{DB377644-62A5-41EC-A050-31C9473F4215}" xr6:coauthVersionLast="47" xr6:coauthVersionMax="47" xr10:uidLastSave="{00000000-0000-0000-0000-000000000000}"/>
  <workbookProtection workbookAlgorithmName="SHA-512" workbookHashValue="Xyp6+/drkFJ23b8QIsV8JBF/UcyrufoJe1HyjvUyEldlVv6wl5nEHcxkRg0xERrbmQL6275slhhAu6sDBx46Ow==" workbookSaltValue="Km9C2NTcoxDNr2SuuBTWlQ==" workbookSpinCount="100000" lockStructure="1"/>
  <bookViews>
    <workbookView xWindow="-120" yWindow="-120" windowWidth="29040" windowHeight="15840" tabRatio="806" activeTab="2" xr2:uid="{00000000-000D-0000-FFFF-FFFF00000000}"/>
  </bookViews>
  <sheets>
    <sheet name="Cover" sheetId="47" r:id="rId1"/>
    <sheet name="Dashboard" sheetId="44" r:id="rId2"/>
    <sheet name="1 - Net Operating Revenues" sheetId="26" r:id="rId3"/>
    <sheet name="2 - Econ Growth Revenues" sheetId="14" r:id="rId4"/>
    <sheet name="3 - State Aid" sheetId="27" r:id="rId5"/>
    <sheet name="4 - Property Tax Revenue" sheetId="20" r:id="rId6"/>
    <sheet name="4a - Levy Limit" sheetId="28" r:id="rId7"/>
    <sheet name="4b - Assessed Values" sheetId="45" r:id="rId8"/>
    <sheet name="5 - Uncollected Receivables" sheetId="16" r:id="rId9"/>
    <sheet name="6 - Operating Expenditures" sheetId="39" r:id="rId10"/>
    <sheet name="7 - Personnel Costs" sheetId="41" r:id="rId11"/>
    <sheet name="8 - Pension Liability" sheetId="46" r:id="rId12"/>
    <sheet name="9 - Long-Term Debt" sheetId="24" r:id="rId13"/>
    <sheet name="10 - Debt Service" sheetId="30" r:id="rId14"/>
    <sheet name="11 - Reserves" sheetId="34" r:id="rId15"/>
    <sheet name="12 - Population" sheetId="31" r:id="rId16"/>
  </sheets>
  <definedNames>
    <definedName name="pmthist_ST_HJH" localSheetId="2">#REF!</definedName>
    <definedName name="pmthist_ST_HJH" localSheetId="13">#REF!</definedName>
    <definedName name="pmthist_ST_HJH" localSheetId="14">#REF!</definedName>
    <definedName name="pmthist_ST_HJH" localSheetId="15">#REF!</definedName>
    <definedName name="pmthist_ST_HJH" localSheetId="3">#REF!</definedName>
    <definedName name="pmthist_ST_HJH" localSheetId="4">#REF!</definedName>
    <definedName name="pmthist_ST_HJH" localSheetId="5">#REF!</definedName>
    <definedName name="pmthist_ST_HJH" localSheetId="6">#REF!</definedName>
    <definedName name="pmthist_ST_HJH" localSheetId="7">#REF!</definedName>
    <definedName name="pmthist_ST_HJH" localSheetId="8">#REF!</definedName>
    <definedName name="pmthist_ST_HJH" localSheetId="9">#REF!</definedName>
    <definedName name="pmthist_ST_HJH" localSheetId="10">#REF!</definedName>
    <definedName name="pmthist_ST_HJH" localSheetId="11">#REF!</definedName>
    <definedName name="pmthist_ST_HJH" localSheetId="12">#REF!</definedName>
    <definedName name="pmthist_ST_HJH">#REF!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8" i="39" l="1"/>
  <c r="R57" i="39"/>
  <c r="R56" i="39"/>
  <c r="R55" i="39"/>
  <c r="R54" i="39"/>
  <c r="R53" i="39"/>
  <c r="R52" i="39"/>
  <c r="R50" i="39"/>
  <c r="R51" i="39"/>
  <c r="K31" i="16"/>
  <c r="K32" i="16"/>
  <c r="K33" i="16"/>
  <c r="K34" i="16"/>
  <c r="K35" i="16"/>
  <c r="K36" i="16"/>
  <c r="K37" i="16"/>
  <c r="K38" i="16"/>
  <c r="K39" i="16"/>
  <c r="K40" i="16"/>
  <c r="K30" i="16"/>
  <c r="L30" i="20" l="1"/>
  <c r="L31" i="20"/>
  <c r="L32" i="20"/>
  <c r="L33" i="20"/>
  <c r="L34" i="20"/>
  <c r="L35" i="20"/>
  <c r="L36" i="20"/>
  <c r="L37" i="20"/>
  <c r="L38" i="20"/>
  <c r="L39" i="20"/>
  <c r="L40" i="20"/>
  <c r="K32" i="27" l="1"/>
  <c r="K33" i="27"/>
  <c r="K34" i="27"/>
  <c r="K35" i="27"/>
  <c r="K36" i="27"/>
  <c r="K37" i="27"/>
  <c r="K38" i="27"/>
  <c r="K39" i="27"/>
  <c r="K40" i="27"/>
  <c r="K41" i="27"/>
  <c r="K31" i="27"/>
  <c r="N32" i="31" l="1"/>
  <c r="O32" i="31"/>
  <c r="N33" i="31"/>
  <c r="O33" i="31"/>
  <c r="N34" i="31"/>
  <c r="O34" i="31"/>
  <c r="N35" i="31"/>
  <c r="O35" i="31"/>
  <c r="N36" i="31"/>
  <c r="O36" i="31"/>
  <c r="N37" i="31"/>
  <c r="O37" i="31"/>
  <c r="N38" i="31"/>
  <c r="O38" i="31"/>
  <c r="N39" i="31"/>
  <c r="O39" i="31"/>
  <c r="N40" i="31"/>
  <c r="O40" i="31"/>
  <c r="O31" i="31"/>
  <c r="N31" i="31"/>
  <c r="M30" i="24"/>
  <c r="N30" i="24"/>
  <c r="L31" i="27" l="1"/>
  <c r="M31" i="27" s="1"/>
  <c r="L32" i="27"/>
  <c r="M32" i="27" s="1"/>
  <c r="L33" i="27"/>
  <c r="M33" i="27" s="1"/>
  <c r="L34" i="27"/>
  <c r="M34" i="27" s="1"/>
  <c r="L35" i="27"/>
  <c r="M35" i="27" s="1"/>
  <c r="L36" i="27"/>
  <c r="M36" i="27" s="1"/>
  <c r="L37" i="27"/>
  <c r="M37" i="27" s="1"/>
  <c r="L38" i="27"/>
  <c r="M38" i="27" s="1"/>
  <c r="L39" i="27"/>
  <c r="M39" i="27" s="1"/>
  <c r="L40" i="27"/>
  <c r="M40" i="27" s="1"/>
  <c r="L41" i="27"/>
  <c r="M41" i="27" s="1"/>
  <c r="K47" i="46" l="1"/>
  <c r="K48" i="46"/>
  <c r="L48" i="46"/>
  <c r="L47" i="46"/>
  <c r="L46" i="46"/>
  <c r="K46" i="46"/>
  <c r="L45" i="46"/>
  <c r="K45" i="46"/>
  <c r="L44" i="46"/>
  <c r="K44" i="46"/>
  <c r="O33" i="45" l="1"/>
  <c r="N48" i="45"/>
  <c r="M48" i="45"/>
  <c r="L48" i="45"/>
  <c r="K48" i="45"/>
  <c r="N47" i="45"/>
  <c r="M47" i="45"/>
  <c r="L47" i="45"/>
  <c r="K47" i="45"/>
  <c r="O44" i="45"/>
  <c r="Q44" i="45" s="1"/>
  <c r="O43" i="45"/>
  <c r="O42" i="45"/>
  <c r="Q42" i="45" s="1"/>
  <c r="O41" i="45"/>
  <c r="O40" i="45"/>
  <c r="Q40" i="45" s="1"/>
  <c r="O39" i="45"/>
  <c r="Q39" i="45" s="1"/>
  <c r="O38" i="45"/>
  <c r="Q38" i="45" s="1"/>
  <c r="O37" i="45"/>
  <c r="O36" i="45"/>
  <c r="Q36" i="45" s="1"/>
  <c r="O35" i="45"/>
  <c r="O34" i="45"/>
  <c r="P43" i="45" l="1"/>
  <c r="P37" i="45"/>
  <c r="O47" i="45"/>
  <c r="P34" i="45"/>
  <c r="P35" i="45"/>
  <c r="Q35" i="45"/>
  <c r="P41" i="45"/>
  <c r="Q43" i="45"/>
  <c r="P39" i="45"/>
  <c r="P38" i="45"/>
  <c r="P42" i="45"/>
  <c r="Q34" i="45"/>
  <c r="Q47" i="45" s="1"/>
  <c r="P36" i="45"/>
  <c r="Q37" i="45"/>
  <c r="P40" i="45"/>
  <c r="Q41" i="45"/>
  <c r="P44" i="45"/>
  <c r="O48" i="45"/>
  <c r="Q48" i="45" l="1"/>
  <c r="O36" i="26" l="1"/>
  <c r="M34" i="30" s="1"/>
  <c r="O34" i="30" s="1"/>
  <c r="O37" i="26"/>
  <c r="M35" i="30" s="1"/>
  <c r="O35" i="30" s="1"/>
  <c r="O38" i="26"/>
  <c r="M36" i="30" s="1"/>
  <c r="O36" i="30" s="1"/>
  <c r="O42" i="26"/>
  <c r="M40" i="30" s="1"/>
  <c r="O40" i="30" s="1"/>
  <c r="O43" i="26"/>
  <c r="M41" i="30" s="1"/>
  <c r="O41" i="30" s="1"/>
  <c r="O32" i="26"/>
  <c r="O41" i="26"/>
  <c r="M39" i="30" s="1"/>
  <c r="O40" i="26"/>
  <c r="M38" i="30" s="1"/>
  <c r="O39" i="26"/>
  <c r="M37" i="30" s="1"/>
  <c r="O35" i="26"/>
  <c r="M33" i="30" s="1"/>
  <c r="O34" i="26"/>
  <c r="M32" i="30" s="1"/>
  <c r="O33" i="26"/>
  <c r="M31" i="30" s="1"/>
  <c r="O32" i="30" l="1"/>
  <c r="N32" i="30"/>
  <c r="O31" i="30"/>
  <c r="N31" i="30"/>
  <c r="O38" i="30"/>
  <c r="N38" i="30"/>
  <c r="O33" i="30"/>
  <c r="N33" i="30"/>
  <c r="O39" i="30"/>
  <c r="N39" i="30"/>
  <c r="O37" i="30"/>
  <c r="N37" i="30"/>
  <c r="N34" i="30"/>
  <c r="N35" i="30"/>
  <c r="N41" i="30"/>
  <c r="N36" i="30"/>
  <c r="N40" i="30"/>
  <c r="H34" i="39"/>
  <c r="J34" i="39" s="1"/>
  <c r="R62" i="41" l="1"/>
  <c r="S62" i="41"/>
  <c r="T62" i="41"/>
  <c r="T61" i="41"/>
  <c r="S61" i="41"/>
  <c r="R61" i="41"/>
  <c r="T60" i="41"/>
  <c r="S60" i="41"/>
  <c r="R60" i="41"/>
  <c r="T59" i="41"/>
  <c r="S59" i="41"/>
  <c r="R59" i="41"/>
  <c r="T58" i="41"/>
  <c r="S58" i="41"/>
  <c r="R58" i="41"/>
  <c r="T57" i="41"/>
  <c r="S57" i="41"/>
  <c r="R57" i="41"/>
  <c r="T56" i="41"/>
  <c r="S56" i="41"/>
  <c r="R56" i="41"/>
  <c r="T55" i="41"/>
  <c r="S55" i="41"/>
  <c r="R55" i="41"/>
  <c r="T54" i="41"/>
  <c r="S54" i="41"/>
  <c r="R54" i="41"/>
  <c r="T53" i="41"/>
  <c r="S53" i="41"/>
  <c r="R53" i="41"/>
  <c r="H45" i="39" l="1"/>
  <c r="J45" i="39" s="1"/>
  <c r="H44" i="39"/>
  <c r="J44" i="39" s="1"/>
  <c r="H43" i="39"/>
  <c r="J43" i="39" s="1"/>
  <c r="H42" i="39"/>
  <c r="J42" i="39" s="1"/>
  <c r="H41" i="39"/>
  <c r="J41" i="39" s="1"/>
  <c r="H40" i="39"/>
  <c r="J40" i="39" s="1"/>
  <c r="H39" i="39"/>
  <c r="J39" i="39" s="1"/>
  <c r="H38" i="39"/>
  <c r="J38" i="39" s="1"/>
  <c r="H37" i="39"/>
  <c r="J37" i="39" s="1"/>
  <c r="H36" i="39"/>
  <c r="J36" i="39" s="1"/>
  <c r="H35" i="39"/>
  <c r="K37" i="39" l="1"/>
  <c r="K41" i="39"/>
  <c r="K45" i="39"/>
  <c r="K40" i="39"/>
  <c r="K44" i="39"/>
  <c r="K38" i="39"/>
  <c r="K42" i="39"/>
  <c r="I52" i="41"/>
  <c r="J35" i="39"/>
  <c r="K39" i="39"/>
  <c r="K43" i="39"/>
  <c r="I54" i="41"/>
  <c r="I58" i="41"/>
  <c r="I62" i="41"/>
  <c r="I55" i="41"/>
  <c r="I59" i="41"/>
  <c r="I56" i="41"/>
  <c r="I60" i="41"/>
  <c r="I53" i="41"/>
  <c r="I57" i="41"/>
  <c r="I61" i="41"/>
  <c r="N31" i="24"/>
  <c r="M31" i="24"/>
  <c r="K40" i="34"/>
  <c r="K31" i="34"/>
  <c r="K32" i="34"/>
  <c r="K33" i="34"/>
  <c r="K34" i="34"/>
  <c r="K35" i="34"/>
  <c r="K36" i="34"/>
  <c r="K37" i="34"/>
  <c r="K38" i="34"/>
  <c r="K39" i="34"/>
  <c r="K30" i="34"/>
  <c r="K36" i="39" l="1"/>
  <c r="K35" i="39"/>
  <c r="O60" i="41"/>
  <c r="P60" i="41"/>
  <c r="N60" i="41"/>
  <c r="P59" i="41"/>
  <c r="O59" i="41"/>
  <c r="N59" i="41"/>
  <c r="P57" i="41"/>
  <c r="O57" i="41"/>
  <c r="N57" i="41"/>
  <c r="O62" i="41"/>
  <c r="N62" i="41"/>
  <c r="P62" i="41"/>
  <c r="P54" i="41"/>
  <c r="N54" i="41"/>
  <c r="O54" i="41"/>
  <c r="P61" i="41"/>
  <c r="O61" i="41"/>
  <c r="N61" i="41"/>
  <c r="P56" i="41"/>
  <c r="O56" i="41"/>
  <c r="N56" i="41"/>
  <c r="N55" i="41"/>
  <c r="P55" i="41"/>
  <c r="O55" i="41"/>
  <c r="P53" i="41"/>
  <c r="O53" i="41"/>
  <c r="N53" i="41"/>
  <c r="P58" i="41"/>
  <c r="N58" i="41"/>
  <c r="O58" i="41"/>
  <c r="T56" i="27" l="1"/>
  <c r="T55" i="27"/>
  <c r="T54" i="27"/>
  <c r="T53" i="27"/>
  <c r="T52" i="27"/>
  <c r="T51" i="27"/>
  <c r="T50" i="27"/>
  <c r="T49" i="27"/>
  <c r="T48" i="27"/>
  <c r="T47" i="27"/>
  <c r="T46" i="27"/>
  <c r="L31" i="31" l="1"/>
  <c r="L32" i="31"/>
  <c r="L33" i="31"/>
  <c r="L34" i="31"/>
  <c r="L35" i="31"/>
  <c r="L36" i="31"/>
  <c r="L37" i="31"/>
  <c r="L38" i="31"/>
  <c r="L39" i="31"/>
  <c r="L40" i="31"/>
  <c r="L30" i="31"/>
  <c r="L32" i="30" l="1"/>
  <c r="P32" i="30" s="1"/>
  <c r="L33" i="30"/>
  <c r="P33" i="30" s="1"/>
  <c r="L34" i="30"/>
  <c r="P34" i="30" s="1"/>
  <c r="L35" i="30"/>
  <c r="P35" i="30" s="1"/>
  <c r="L36" i="30"/>
  <c r="P36" i="30" s="1"/>
  <c r="L37" i="30"/>
  <c r="P37" i="30" s="1"/>
  <c r="L38" i="30"/>
  <c r="P38" i="30" s="1"/>
  <c r="L39" i="30"/>
  <c r="P39" i="30" s="1"/>
  <c r="L40" i="30"/>
  <c r="P40" i="30" s="1"/>
  <c r="L41" i="30"/>
  <c r="P41" i="30" s="1"/>
  <c r="L31" i="30"/>
  <c r="P31" i="30" s="1"/>
  <c r="S33" i="28" l="1"/>
  <c r="S34" i="28"/>
  <c r="S35" i="28"/>
  <c r="S36" i="28"/>
  <c r="S37" i="28"/>
  <c r="S38" i="28"/>
  <c r="S39" i="28"/>
  <c r="S40" i="28"/>
  <c r="S41" i="28"/>
  <c r="S42" i="28"/>
  <c r="S32" i="28"/>
  <c r="N56" i="28" l="1"/>
  <c r="N55" i="28"/>
  <c r="N54" i="28"/>
  <c r="N53" i="28"/>
  <c r="N52" i="28"/>
  <c r="N51" i="28"/>
  <c r="N50" i="28"/>
  <c r="N49" i="28"/>
  <c r="N48" i="28"/>
  <c r="N47" i="28"/>
  <c r="N46" i="28"/>
  <c r="M32" i="28"/>
  <c r="P32" i="28" s="1"/>
  <c r="T32" i="28" l="1"/>
  <c r="W32" i="28" s="1"/>
  <c r="X32" i="28" s="1"/>
  <c r="K33" i="28"/>
  <c r="M33" i="28" s="1"/>
  <c r="P33" i="28" s="1"/>
  <c r="V32" i="28" l="1"/>
  <c r="T33" i="28"/>
  <c r="V33" i="28" s="1"/>
  <c r="K34" i="28"/>
  <c r="M34" i="28" s="1"/>
  <c r="P34" i="28" s="1"/>
  <c r="W33" i="28" l="1"/>
  <c r="X33" i="28" s="1"/>
  <c r="T34" i="28"/>
  <c r="V34" i="28" s="1"/>
  <c r="K35" i="28"/>
  <c r="M35" i="28" s="1"/>
  <c r="P35" i="28" s="1"/>
  <c r="T35" i="28" s="1"/>
  <c r="W34" i="28" l="1"/>
  <c r="X34" i="28" s="1"/>
  <c r="K36" i="28"/>
  <c r="M36" i="28" l="1"/>
  <c r="P36" i="28" s="1"/>
  <c r="T36" i="28" s="1"/>
  <c r="W35" i="28"/>
  <c r="X35" i="28" s="1"/>
  <c r="V35" i="28"/>
  <c r="K37" i="28" l="1"/>
  <c r="W36" i="28" l="1"/>
  <c r="X36" i="28" s="1"/>
  <c r="V36" i="28"/>
  <c r="M37" i="28"/>
  <c r="P37" i="28" s="1"/>
  <c r="T37" i="28" s="1"/>
  <c r="K38" i="28" l="1"/>
  <c r="M38" i="28" l="1"/>
  <c r="P38" i="28" s="1"/>
  <c r="T38" i="28" s="1"/>
  <c r="W37" i="28"/>
  <c r="X37" i="28" s="1"/>
  <c r="V37" i="28"/>
  <c r="K39" i="28" l="1"/>
  <c r="M39" i="28" l="1"/>
  <c r="P39" i="28" s="1"/>
  <c r="T39" i="28" s="1"/>
  <c r="V38" i="28"/>
  <c r="W38" i="28"/>
  <c r="X38" i="28" s="1"/>
  <c r="O31" i="27"/>
  <c r="K40" i="28" l="1"/>
  <c r="O35" i="27"/>
  <c r="O39" i="27"/>
  <c r="O32" i="27"/>
  <c r="O38" i="27"/>
  <c r="O34" i="27"/>
  <c r="O41" i="27"/>
  <c r="O37" i="27"/>
  <c r="O33" i="27"/>
  <c r="O40" i="27"/>
  <c r="O36" i="27"/>
  <c r="T37" i="14"/>
  <c r="T38" i="14"/>
  <c r="T39" i="14"/>
  <c r="T40" i="14"/>
  <c r="T41" i="14"/>
  <c r="T42" i="14"/>
  <c r="T43" i="14"/>
  <c r="T44" i="14"/>
  <c r="T45" i="14"/>
  <c r="T36" i="14"/>
  <c r="N57" i="14"/>
  <c r="N62" i="14" s="1"/>
  <c r="N64" i="14"/>
  <c r="Q32" i="26"/>
  <c r="Q35" i="26"/>
  <c r="Q36" i="26"/>
  <c r="Q37" i="26"/>
  <c r="Q38" i="26"/>
  <c r="Q39" i="26"/>
  <c r="Q40" i="26"/>
  <c r="Q41" i="26"/>
  <c r="Q42" i="26"/>
  <c r="Q43" i="26"/>
  <c r="Q34" i="26"/>
  <c r="L31" i="34"/>
  <c r="L32" i="34"/>
  <c r="L33" i="34"/>
  <c r="L34" i="34"/>
  <c r="L35" i="34"/>
  <c r="L36" i="34"/>
  <c r="L37" i="34"/>
  <c r="L38" i="34"/>
  <c r="L39" i="34"/>
  <c r="L40" i="34"/>
  <c r="M33" i="24"/>
  <c r="M34" i="24"/>
  <c r="M35" i="24"/>
  <c r="M36" i="24"/>
  <c r="M37" i="24"/>
  <c r="M38" i="24"/>
  <c r="M39" i="24"/>
  <c r="M40" i="24"/>
  <c r="M32" i="24"/>
  <c r="M31" i="34" l="1"/>
  <c r="N31" i="34"/>
  <c r="O31" i="34"/>
  <c r="M38" i="34"/>
  <c r="N38" i="34"/>
  <c r="O38" i="34"/>
  <c r="M34" i="34"/>
  <c r="N34" i="34"/>
  <c r="O34" i="34"/>
  <c r="M39" i="34"/>
  <c r="N39" i="34"/>
  <c r="O39" i="34"/>
  <c r="M35" i="34"/>
  <c r="N35" i="34"/>
  <c r="O35" i="34"/>
  <c r="R33" i="26"/>
  <c r="J35" i="14" s="1"/>
  <c r="L30" i="34"/>
  <c r="M37" i="34"/>
  <c r="N37" i="34"/>
  <c r="O37" i="34"/>
  <c r="M33" i="34"/>
  <c r="N33" i="34"/>
  <c r="O33" i="34"/>
  <c r="N40" i="34"/>
  <c r="M40" i="34"/>
  <c r="O40" i="34"/>
  <c r="N36" i="34"/>
  <c r="M36" i="34"/>
  <c r="O36" i="34"/>
  <c r="N32" i="34"/>
  <c r="M32" i="34"/>
  <c r="O32" i="34"/>
  <c r="M40" i="28"/>
  <c r="P40" i="28" s="1"/>
  <c r="T40" i="28" s="1"/>
  <c r="W39" i="28"/>
  <c r="X39" i="28" s="1"/>
  <c r="V39" i="28"/>
  <c r="N65" i="14"/>
  <c r="N66" i="14" s="1"/>
  <c r="R34" i="26"/>
  <c r="R32" i="26"/>
  <c r="R41" i="26"/>
  <c r="R37" i="26"/>
  <c r="R40" i="26"/>
  <c r="R36" i="26"/>
  <c r="R43" i="26"/>
  <c r="R39" i="26"/>
  <c r="R35" i="26"/>
  <c r="R42" i="26"/>
  <c r="R38" i="26"/>
  <c r="I57" i="14"/>
  <c r="I62" i="14" s="1"/>
  <c r="K57" i="14"/>
  <c r="K62" i="14" s="1"/>
  <c r="L57" i="14"/>
  <c r="L62" i="14" s="1"/>
  <c r="M57" i="14"/>
  <c r="M62" i="14" s="1"/>
  <c r="O57" i="14"/>
  <c r="O62" i="14" s="1"/>
  <c r="D62" i="14"/>
  <c r="D65" i="14" s="1"/>
  <c r="D66" i="14" s="1"/>
  <c r="E62" i="14"/>
  <c r="F62" i="14"/>
  <c r="G62" i="14"/>
  <c r="H62" i="14"/>
  <c r="C64" i="14"/>
  <c r="E64" i="14"/>
  <c r="F64" i="14"/>
  <c r="G64" i="14"/>
  <c r="H64" i="14"/>
  <c r="I64" i="14"/>
  <c r="K64" i="14"/>
  <c r="L64" i="14"/>
  <c r="M64" i="14"/>
  <c r="O64" i="14"/>
  <c r="G65" i="14" l="1"/>
  <c r="G66" i="14" s="1"/>
  <c r="F65" i="14"/>
  <c r="F66" i="14" s="1"/>
  <c r="P31" i="27"/>
  <c r="Q31" i="27" s="1"/>
  <c r="S33" i="26"/>
  <c r="M30" i="34"/>
  <c r="N30" i="34"/>
  <c r="O30" i="34"/>
  <c r="K41" i="28"/>
  <c r="S35" i="26"/>
  <c r="P33" i="27"/>
  <c r="Q33" i="27" s="1"/>
  <c r="J37" i="14"/>
  <c r="P38" i="27"/>
  <c r="Q38" i="27" s="1"/>
  <c r="J42" i="14"/>
  <c r="S34" i="26"/>
  <c r="P32" i="27"/>
  <c r="Q32" i="27" s="1"/>
  <c r="J36" i="14"/>
  <c r="S39" i="26"/>
  <c r="P37" i="27"/>
  <c r="Q37" i="27" s="1"/>
  <c r="J41" i="14"/>
  <c r="P35" i="27"/>
  <c r="Q35" i="27" s="1"/>
  <c r="J39" i="14"/>
  <c r="P36" i="27"/>
  <c r="Q36" i="27" s="1"/>
  <c r="J40" i="14"/>
  <c r="P41" i="27"/>
  <c r="Q41" i="27" s="1"/>
  <c r="J45" i="14"/>
  <c r="P39" i="27"/>
  <c r="Q39" i="27" s="1"/>
  <c r="J43" i="14"/>
  <c r="P40" i="27"/>
  <c r="Q40" i="27" s="1"/>
  <c r="J44" i="14"/>
  <c r="P34" i="27"/>
  <c r="Q34" i="27" s="1"/>
  <c r="J38" i="14"/>
  <c r="K65" i="14"/>
  <c r="K66" i="14" s="1"/>
  <c r="S36" i="26"/>
  <c r="S37" i="26"/>
  <c r="S43" i="26"/>
  <c r="S41" i="26"/>
  <c r="S38" i="26"/>
  <c r="S42" i="26"/>
  <c r="S40" i="26"/>
  <c r="H65" i="14"/>
  <c r="H66" i="14" s="1"/>
  <c r="L65" i="14"/>
  <c r="L66" i="14" s="1"/>
  <c r="O65" i="14"/>
  <c r="O66" i="14" s="1"/>
  <c r="M65" i="14"/>
  <c r="M66" i="14" s="1"/>
  <c r="I65" i="14"/>
  <c r="I66" i="14" s="1"/>
  <c r="E65" i="14"/>
  <c r="E66" i="14" s="1"/>
  <c r="N33" i="24"/>
  <c r="N34" i="24"/>
  <c r="N35" i="24"/>
  <c r="N36" i="24"/>
  <c r="N37" i="24"/>
  <c r="N38" i="24"/>
  <c r="N39" i="24"/>
  <c r="N40" i="24"/>
  <c r="N32" i="24"/>
  <c r="M31" i="16"/>
  <c r="M32" i="16"/>
  <c r="M33" i="16"/>
  <c r="M34" i="16"/>
  <c r="M35" i="16"/>
  <c r="M36" i="16"/>
  <c r="M37" i="16"/>
  <c r="M38" i="16"/>
  <c r="M39" i="16"/>
  <c r="M40" i="16"/>
  <c r="M30" i="16"/>
  <c r="M41" i="28" l="1"/>
  <c r="P41" i="28" s="1"/>
  <c r="T41" i="28" s="1"/>
  <c r="W40" i="28"/>
  <c r="X40" i="28" s="1"/>
  <c r="V40" i="28"/>
  <c r="K42" i="28" l="1"/>
  <c r="M42" i="28" l="1"/>
  <c r="P42" i="28" s="1"/>
  <c r="T42" i="28" s="1"/>
  <c r="W41" i="28"/>
  <c r="X41" i="28" s="1"/>
  <c r="V41" i="28"/>
  <c r="V42" i="28" l="1"/>
  <c r="W42" i="28"/>
  <c r="X42" i="28" s="1"/>
  <c r="N30" i="20" l="1"/>
  <c r="P30" i="20" s="1"/>
  <c r="N40" i="20"/>
  <c r="P40" i="20" s="1"/>
  <c r="N31" i="20"/>
  <c r="P31" i="20" s="1"/>
  <c r="N36" i="20"/>
  <c r="P36" i="20" s="1"/>
  <c r="N32" i="20"/>
  <c r="P32" i="20" s="1"/>
  <c r="N39" i="20"/>
  <c r="P39" i="20" s="1"/>
  <c r="N35" i="20"/>
  <c r="P35" i="20" s="1"/>
  <c r="N38" i="20"/>
  <c r="P38" i="20" s="1"/>
  <c r="N34" i="20"/>
  <c r="P34" i="20" s="1"/>
  <c r="N37" i="20"/>
  <c r="P37" i="20" s="1"/>
  <c r="N33" i="20"/>
  <c r="P33" i="20" s="1"/>
  <c r="O40" i="20" l="1"/>
  <c r="O32" i="20"/>
  <c r="O37" i="20"/>
  <c r="O33" i="20"/>
  <c r="O31" i="20"/>
  <c r="O35" i="20"/>
  <c r="O36" i="20"/>
  <c r="O38" i="20"/>
  <c r="O34" i="20"/>
  <c r="O39" i="20"/>
  <c r="Q36" i="14" l="1"/>
  <c r="Q37" i="14"/>
  <c r="Q38" i="14"/>
  <c r="Q39" i="14"/>
  <c r="Q40" i="14"/>
  <c r="Q41" i="14"/>
  <c r="Q42" i="14"/>
  <c r="Q43" i="14"/>
  <c r="Q44" i="14"/>
  <c r="Q45" i="14"/>
  <c r="Q35" i="14"/>
  <c r="R45" i="14"/>
  <c r="U45" i="14" s="1"/>
  <c r="R44" i="14"/>
  <c r="U44" i="14" s="1"/>
  <c r="R43" i="14"/>
  <c r="U43" i="14" s="1"/>
  <c r="R42" i="14"/>
  <c r="U42" i="14" s="1"/>
  <c r="R41" i="14"/>
  <c r="U41" i="14" s="1"/>
  <c r="R40" i="14"/>
  <c r="U40" i="14" s="1"/>
  <c r="R39" i="14"/>
  <c r="U39" i="14" s="1"/>
  <c r="R38" i="14"/>
  <c r="U38" i="14" s="1"/>
  <c r="R37" i="14"/>
  <c r="U37" i="14" s="1"/>
  <c r="R36" i="14"/>
  <c r="U36" i="14" s="1"/>
  <c r="R35" i="14"/>
  <c r="U35" i="14" s="1"/>
  <c r="V35" i="14" l="1"/>
  <c r="V41" i="14" l="1"/>
  <c r="V36" i="14"/>
  <c r="V37" i="14"/>
  <c r="V43" i="14"/>
  <c r="V38" i="14"/>
  <c r="V44" i="14"/>
  <c r="V39" i="14"/>
  <c r="V45" i="14"/>
  <c r="V40" i="14"/>
  <c r="V4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Theo</author>
  </authors>
  <commentList>
    <comment ref="M45" authorId="0" shapeId="0" xr:uid="{00000000-0006-0000-0300-000001000000}">
      <text>
        <r>
          <rPr>
            <b/>
            <sz val="9"/>
            <color indexed="81"/>
            <rFont val="Tahoma"/>
            <family val="2"/>
          </rPr>
          <t>Theo:</t>
        </r>
        <r>
          <rPr>
            <sz val="9"/>
            <color indexed="81"/>
            <rFont val="Tahoma"/>
            <family val="2"/>
          </rPr>
          <t xml:space="preserve">
FY2018 Estimated, Actual not available on gateway yet</t>
        </r>
      </text>
    </comment>
    <comment ref="B58" authorId="0" shapeId="0" xr:uid="{00000000-0006-0000-0300-000002000000}">
      <text>
        <r>
          <rPr>
            <b/>
            <sz val="9"/>
            <color indexed="81"/>
            <rFont val="Tahoma"/>
            <family val="2"/>
          </rPr>
          <t>Theo:</t>
        </r>
        <r>
          <rPr>
            <sz val="9"/>
            <color indexed="81"/>
            <rFont val="Tahoma"/>
            <family val="2"/>
          </rPr>
          <t xml:space="preserve">
Gateway - Recap Pg 3 - Actual receipts</t>
        </r>
      </text>
    </comment>
    <comment ref="O58" authorId="0" shapeId="0" xr:uid="{00000000-0006-0000-0300-000003000000}">
      <text>
        <r>
          <rPr>
            <b/>
            <sz val="9"/>
            <color indexed="81"/>
            <rFont val="Tahoma"/>
            <family val="2"/>
          </rPr>
          <t>Theo:</t>
        </r>
        <r>
          <rPr>
            <sz val="9"/>
            <color indexed="81"/>
            <rFont val="Tahoma"/>
            <family val="2"/>
          </rPr>
          <t xml:space="preserve">
FY2018 Estimated, Actual not available on gateway yet</t>
        </r>
      </text>
    </comment>
  </commentList>
</comments>
</file>

<file path=xl/sharedStrings.xml><?xml version="1.0" encoding="utf-8"?>
<sst xmlns="http://schemas.openxmlformats.org/spreadsheetml/2006/main" count="336" uniqueCount="230">
  <si>
    <t>Fiscal Year</t>
  </si>
  <si>
    <t>Gross Operating Revenues</t>
  </si>
  <si>
    <t>Net Operating Revenues</t>
  </si>
  <si>
    <t>CPI-U, prior calendar year</t>
  </si>
  <si>
    <t>Net Operating Revenues (constant dollars)</t>
  </si>
  <si>
    <t>Favorable</t>
  </si>
  <si>
    <t>CPI-U, adjustment for constant dollars*</t>
  </si>
  <si>
    <t>Economic Growth Revenues</t>
  </si>
  <si>
    <t>Building-Related Fees and Permits</t>
  </si>
  <si>
    <t>Motor Vehicle Excise</t>
  </si>
  <si>
    <t>New Growth - Residential</t>
  </si>
  <si>
    <t>New Growth - Commercial/Industrial</t>
  </si>
  <si>
    <t>New Growth - Personal</t>
  </si>
  <si>
    <t>Total Economic Growth Revenues</t>
  </si>
  <si>
    <t>Commercial</t>
  </si>
  <si>
    <t>Industrial</t>
  </si>
  <si>
    <t>Personal</t>
  </si>
  <si>
    <t>Econ. Growth Revenues (constant dollars)</t>
  </si>
  <si>
    <t>Econ. Growth Revenues as % Operating Rev.</t>
  </si>
  <si>
    <t>Cherry Sheet Revenue Less Offsets</t>
  </si>
  <si>
    <t>Less MSBA Reimbursements</t>
  </si>
  <si>
    <t>Net State Aid</t>
  </si>
  <si>
    <t>Total</t>
  </si>
  <si>
    <t>State Owned Land</t>
  </si>
  <si>
    <t>Police Career Incentive</t>
  </si>
  <si>
    <t>Unrestricted General Government Aid</t>
  </si>
  <si>
    <t>General Government</t>
  </si>
  <si>
    <t>Charter Tuition Reimbursement</t>
  </si>
  <si>
    <t>Education</t>
  </si>
  <si>
    <t>Veterans' Benefits</t>
  </si>
  <si>
    <t>Property Tax Levy</t>
  </si>
  <si>
    <t>Less Debt Exclusions</t>
  </si>
  <si>
    <t>Personal Property</t>
  </si>
  <si>
    <t>Residential</t>
  </si>
  <si>
    <t>Net Property Tax Levy</t>
  </si>
  <si>
    <t>Meals, Rooms, Other Excise</t>
  </si>
  <si>
    <t>State Aid as % Net Operating Revenue</t>
  </si>
  <si>
    <t>Unfavorable</t>
  </si>
  <si>
    <t>Less Overlay</t>
  </si>
  <si>
    <t>Debt Service</t>
  </si>
  <si>
    <t>Public Works</t>
  </si>
  <si>
    <t>Human Services</t>
  </si>
  <si>
    <t>Total Operating Expenditures</t>
  </si>
  <si>
    <t>As a % of Net Operating Revenues</t>
  </si>
  <si>
    <t>Nominal Dollars</t>
  </si>
  <si>
    <t>Constant Dollars</t>
  </si>
  <si>
    <t>Operating Expenditures</t>
  </si>
  <si>
    <t>Total New Growth</t>
  </si>
  <si>
    <t>Prior Year Tax Levy Limit</t>
  </si>
  <si>
    <t>Amended Prior Growth</t>
  </si>
  <si>
    <t>2.5% Increase</t>
  </si>
  <si>
    <t>Certified New Growth</t>
  </si>
  <si>
    <t>Override</t>
  </si>
  <si>
    <t>Debt Exclusions</t>
  </si>
  <si>
    <t>Maximum Allowable Levy</t>
  </si>
  <si>
    <t>Excess Levy Capacity</t>
  </si>
  <si>
    <t>Levy Limit Calculation</t>
  </si>
  <si>
    <t>New Growth Analysis</t>
  </si>
  <si>
    <t>Total  New Growth</t>
  </si>
  <si>
    <t>Assessed Valuation</t>
  </si>
  <si>
    <t>Bonds Outstanding</t>
  </si>
  <si>
    <t>Population</t>
  </si>
  <si>
    <t>Debt as % Assessed Valuation</t>
  </si>
  <si>
    <t>Debt Per Capita</t>
  </si>
  <si>
    <t>Net Operating Revenues (Constant Dollars)</t>
  </si>
  <si>
    <t>Percent Change From Prior Year</t>
  </si>
  <si>
    <t>CPI-U adjustment</t>
  </si>
  <si>
    <t>Net State Aid (Constant Dollars)</t>
  </si>
  <si>
    <t>Commercial/  Industrial</t>
  </si>
  <si>
    <t xml:space="preserve">Marginal </t>
  </si>
  <si>
    <t>Prop Tax as a % Operating Revenue</t>
  </si>
  <si>
    <t>Levy Limit</t>
  </si>
  <si>
    <t>Net Tax Levy (constant dollars)</t>
  </si>
  <si>
    <t>% Change from prior year</t>
  </si>
  <si>
    <t>New Growth</t>
  </si>
  <si>
    <t>Commercial/Industrial</t>
  </si>
  <si>
    <t>Levy Ceiling</t>
  </si>
  <si>
    <t>Override Capacity</t>
  </si>
  <si>
    <t>Override Capacity as % Levy Ceiling</t>
  </si>
  <si>
    <t>Prop Tax Levy (net of Debt Exclusions)</t>
  </si>
  <si>
    <t>Exempt Debt Service</t>
  </si>
  <si>
    <t>Total Debt Service</t>
  </si>
  <si>
    <t>Exempt</t>
  </si>
  <si>
    <t>School Enrollment</t>
  </si>
  <si>
    <t>Enrollment as % Population</t>
  </si>
  <si>
    <t>Chapter 70 Aid</t>
  </si>
  <si>
    <t>School Lunch (Offset)</t>
  </si>
  <si>
    <t>Exemptions: VBS and Elderly</t>
  </si>
  <si>
    <t>Public Libraries (Offset)</t>
  </si>
  <si>
    <t>School Choice Receiving Tuition (Offset)</t>
  </si>
  <si>
    <t>Free Cash</t>
  </si>
  <si>
    <t>Stabilization Fund Year-End Balance</t>
  </si>
  <si>
    <t>Combined</t>
  </si>
  <si>
    <t>Combined Reserves</t>
  </si>
  <si>
    <t>As a Percentage of Net Operating Revenues</t>
  </si>
  <si>
    <t xml:space="preserve">Free Cash </t>
  </si>
  <si>
    <t>Stabilization Fund</t>
  </si>
  <si>
    <t>Net State Aid as % Operating Revenue</t>
  </si>
  <si>
    <t>Total Economic Growth Revenues (Adjusted for Inflation)</t>
  </si>
  <si>
    <t>Police</t>
  </si>
  <si>
    <t>Fire</t>
  </si>
  <si>
    <t>Other Public Safety</t>
  </si>
  <si>
    <t>Culture and Recreation</t>
  </si>
  <si>
    <t xml:space="preserve">Fixed Costs </t>
  </si>
  <si>
    <t>Asssessments/Other</t>
  </si>
  <si>
    <t>As a % of Operating Expenditures</t>
  </si>
  <si>
    <t>Per FTE</t>
  </si>
  <si>
    <t>Health Benefits</t>
  </si>
  <si>
    <t>FTE</t>
  </si>
  <si>
    <t>Total Compensation</t>
  </si>
  <si>
    <t>Less: Available Funds/One-Time Revenues</t>
  </si>
  <si>
    <t>Less: Other Appropriated Free Cash</t>
  </si>
  <si>
    <t>Less: Free Cash Used to Reduce Tax Rate</t>
  </si>
  <si>
    <t>Less: Other Funds Used To Reduce Tax Rate</t>
  </si>
  <si>
    <t xml:space="preserve">Less: Exempt Debt </t>
  </si>
  <si>
    <t xml:space="preserve">% Change </t>
  </si>
  <si>
    <t>Non-Exempt Debt Service</t>
  </si>
  <si>
    <t>Non-Exempt</t>
  </si>
  <si>
    <t>Economic Growth Revenues as % Total Net Revenue</t>
  </si>
  <si>
    <t>Personnel Costs as % Operating Expenditures</t>
  </si>
  <si>
    <t>Debt Service as % Operating Revenue</t>
  </si>
  <si>
    <t>Assessed Values</t>
  </si>
  <si>
    <t>Reserves as % Operating Revenue</t>
  </si>
  <si>
    <t>Total Value</t>
  </si>
  <si>
    <t>Value Change from Prior Year</t>
  </si>
  <si>
    <t xml:space="preserve">Indicator 1: Net Operating Revenues </t>
  </si>
  <si>
    <t>Indicator 2: Economic Growth Revenues</t>
  </si>
  <si>
    <t>Indicator 3: State Aid</t>
  </si>
  <si>
    <t>Indicator 4: Property Tax Revenue</t>
  </si>
  <si>
    <t>Indicator 4a: Levy Limit Analysis</t>
  </si>
  <si>
    <t>Data Source: Town revenue reports, DLS Gateway - Tax Recap, Form LA-13</t>
  </si>
  <si>
    <t>Data Source:  DLS Municipal Databank</t>
  </si>
  <si>
    <t>Data Source:  DLS Gateway - Tax Recap</t>
  </si>
  <si>
    <t>Data Source:  DLS Gateway - Levy Limit, DE-1, Tax Recap</t>
  </si>
  <si>
    <t>Data Source:  DLS Gateway - LA-13</t>
  </si>
  <si>
    <t>Data Source:  DLS Municipal Finance Trend Dashboard</t>
  </si>
  <si>
    <t>Indicator 8: Pension Liability</t>
  </si>
  <si>
    <t>Unfunded Liability</t>
  </si>
  <si>
    <t>% Funded</t>
  </si>
  <si>
    <t>Participants</t>
  </si>
  <si>
    <t>Active</t>
  </si>
  <si>
    <t>Total Participants</t>
  </si>
  <si>
    <t>Ratio of Active to Retired</t>
  </si>
  <si>
    <t>Assumed Rate of Return</t>
  </si>
  <si>
    <t>Year Fully Funded</t>
  </si>
  <si>
    <t>Retired</t>
  </si>
  <si>
    <t>Indicator 11: Reserves</t>
  </si>
  <si>
    <t>Indicator 10: Debt Service</t>
  </si>
  <si>
    <t>Indicator 7: Personnel Costs</t>
  </si>
  <si>
    <t>Indicator 6: Operating Expenditures</t>
  </si>
  <si>
    <t>Indicator 4a: Assessed Values</t>
  </si>
  <si>
    <t>Report Date</t>
  </si>
  <si>
    <t>Total State Aid Revenues</t>
  </si>
  <si>
    <t>Property Tax Revenue</t>
  </si>
  <si>
    <t>Uncollected Receivables as % Levy</t>
  </si>
  <si>
    <t>Funded Pension Liability</t>
  </si>
  <si>
    <t xml:space="preserve">Indicator Dashboard </t>
  </si>
  <si>
    <t>Indicator 5:  Uncollected Receivables as a Percentage of Tax Levy</t>
  </si>
  <si>
    <t>State Aid Receipts Detail</t>
  </si>
  <si>
    <t>Air Pollution</t>
  </si>
  <si>
    <t>Regional Transit</t>
  </si>
  <si>
    <t>Special Education</t>
  </si>
  <si>
    <t>School Choice Sending Tuition</t>
  </si>
  <si>
    <t>Charter School Sending Tuition</t>
  </si>
  <si>
    <t>RMV Non-Renewal Surcharge</t>
  </si>
  <si>
    <t>Total State Assessments</t>
  </si>
  <si>
    <t>State Assessments Detail</t>
  </si>
  <si>
    <t>Less State Assessments</t>
  </si>
  <si>
    <t>Cumulative Uncollected Receivables as of June 30th</t>
  </si>
  <si>
    <t>Cumulative Uncollected Receivables as % Tax Levy</t>
  </si>
  <si>
    <t>Annual % Change</t>
  </si>
  <si>
    <t>Data Source: DLS Municipal Databank, Socioeconomic Data</t>
  </si>
  <si>
    <t>Data Source: DLS Municipal Databank</t>
  </si>
  <si>
    <t>Data Source:  Schedule A Reports</t>
  </si>
  <si>
    <t>Schedule A Expenditure Categories</t>
  </si>
  <si>
    <t>Salary &amp; Wages</t>
  </si>
  <si>
    <t>As % of Net Operating Revenue</t>
  </si>
  <si>
    <t>Operating Revenue (Nominal Dollars)</t>
  </si>
  <si>
    <t>Population and Enrollment</t>
  </si>
  <si>
    <t>55 to 64</t>
  </si>
  <si>
    <t>65 +</t>
  </si>
  <si>
    <t>Age Cohort</t>
  </si>
  <si>
    <t>Year</t>
  </si>
  <si>
    <t>under 20</t>
  </si>
  <si>
    <t>20 to 54</t>
  </si>
  <si>
    <t>Data Source: US Census Community Survey, American FactFinder</t>
  </si>
  <si>
    <t>Data Source: Town debt report, Municipal Databank, Statement of Indebtedness</t>
  </si>
  <si>
    <t>Indicator 12: Population and Enrollment</t>
  </si>
  <si>
    <t>1.</t>
  </si>
  <si>
    <t>2.</t>
  </si>
  <si>
    <t>3.</t>
  </si>
  <si>
    <t>4.</t>
  </si>
  <si>
    <t>(a)</t>
  </si>
  <si>
    <t>(b)</t>
  </si>
  <si>
    <t>5.</t>
  </si>
  <si>
    <t>6.</t>
  </si>
  <si>
    <t>7.</t>
  </si>
  <si>
    <t>8.</t>
  </si>
  <si>
    <t>9.</t>
  </si>
  <si>
    <t>10.</t>
  </si>
  <si>
    <t>11.</t>
  </si>
  <si>
    <t>12.</t>
  </si>
  <si>
    <t>Long-Term Debt as % Assessed Valuation</t>
  </si>
  <si>
    <t>Indicator 9: Long-Term Debt</t>
  </si>
  <si>
    <t xml:space="preserve"> Data Source:  Schedule A Reports</t>
  </si>
  <si>
    <t>Property Tax Levy (Net of Overlay)</t>
  </si>
  <si>
    <t>Populate fields to the right with "Favorable", "Marginal", or "Unfavorable" based on findings</t>
  </si>
  <si>
    <t>"Favorable", "Marginal", or "Unfavorable" status of each indicator (located on the top left of each of the following tabs) is to be highlighted by the user following analysis.</t>
  </si>
  <si>
    <t>FY2011 - FY2021</t>
  </si>
  <si>
    <t>$ Change Since FY2011</t>
  </si>
  <si>
    <t>% Change Since FY2011</t>
  </si>
  <si>
    <t>Marginal</t>
  </si>
  <si>
    <t>Data Source: PERAC Annual Reports for Plymouth County Retirement System</t>
  </si>
  <si>
    <t>Data Source: Comprehensive Annual Financial Report (Statement of Reveues, Expenditures, and Changes in Fund Balances)</t>
  </si>
  <si>
    <t>Data Source:  Town's Internal Reports</t>
  </si>
  <si>
    <t>4a</t>
  </si>
  <si>
    <t>4b</t>
  </si>
  <si>
    <t>While Net Operating Revenues can fluctuate annually the 10 year average is hovering around 2% above the CPI.</t>
  </si>
  <si>
    <t>Net Operating Revenues exceed economic growth.</t>
  </si>
  <si>
    <t>State Aid is continually lagging behind as expected.</t>
  </si>
  <si>
    <t>Property Tax Revenue is the State of MA is generally favorable because of Proposition 2 1/2</t>
  </si>
  <si>
    <t>Assessed Values have continued to climb at an average of 4% a year since 2012</t>
  </si>
  <si>
    <t>Uncollected Receivables have a few unsettled properties and a few deffered elderly liens. We feel confident of collectibility as the State of MA gives us all the tools to collect eventually, but we will monitor.</t>
  </si>
  <si>
    <t>Operating Expenditures are rising only 0.5% above CPI. While this looks sustainable it is Propostion 2 1/2 that legally binds us.</t>
  </si>
  <si>
    <t>Funded Pension Liabilities are to be fully funded by 2029. While the Plymouth County Retirement sytem is still using a discount rate of 7.8% this will have to be monitored to make sure that our annual pension asessment is sustainable to fully fund by 2029</t>
  </si>
  <si>
    <t>Personnel Costs including health insurance as a % of the Town's operating Costs have averaged 71.44% over the last 10 years. Amounts show in relation to FTE are somewhat suspect to how Part - time and seasonal emplyees may not be factored in.</t>
  </si>
  <si>
    <t>Debt Service expenditures are well within the limitations of MGL .</t>
  </si>
  <si>
    <t>Exempt debt has its own tax revenue source approved by taxpayers. Debt Service under the levey is barely above 1% and fiscal police calls for 1 to 2%.</t>
  </si>
  <si>
    <t>Population and Enrollment continue to increase.</t>
  </si>
  <si>
    <t>the dip our reserves took in FY 2021 was to help weather the ecomomic uncertainty when the pandemic broke. Future years have seen steady increases.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</si>
</sst>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0.0_);\(0.0\)"/>
    <numFmt numFmtId="165" formatCode="0.0%"/>
    <numFmt numFmtId="166" formatCode="_(&quot;$&quot;* #,##0_);_(&quot;$&quot;* \(#,##0\);_(&quot;$&quot;* &quot;-&quot;?_);_(@_)"/>
    <numFmt numFmtId="167" formatCode="_(* #,##0_);_(* \(#,##0\);_(* &quot;-&quot;??_);_(@_)"/>
    <numFmt numFmtId="168" formatCode="0.0000"/>
    <numFmt numFmtId="169" formatCode="_(&quot;$&quot;* #,##0_);_(&quot;$&quot;* \(#,##0\);_(&quot;$&quot;* &quot;-&quot;??_);_(@_)"/>
  </numFmts>
  <fonts count="36" x14ac:knownFonts="1">
    <font>
      <sz val="11"/>
      <color theme="1"/>
      <name val="Arial"/>
      <family val="2"/>
    </font>
    <font>
      <sz val="11"/>
      <color theme="1"/>
      <name val="Arial"/>
      <family val="2"/>
    </font>
    <font>
      <b/>
      <sz val="11"/>
      <color theme="1"/>
      <name val="Arial"/>
      <family val="2"/>
    </font>
    <font>
      <sz val="9"/>
      <color indexed="81"/>
      <name val="Tahoma"/>
      <family val="2"/>
    </font>
    <font>
      <b/>
      <sz val="9"/>
      <color indexed="81"/>
      <name val="Tahoma"/>
      <family val="2"/>
    </font>
    <font>
      <b/>
      <sz val="14"/>
      <color theme="1"/>
      <name val="Arial"/>
      <family val="2"/>
    </font>
    <font>
      <b/>
      <sz val="14"/>
      <color theme="1"/>
      <name val="Calibri"/>
      <family val="2"/>
      <scheme val="minor"/>
    </font>
    <font>
      <b/>
      <sz val="14"/>
      <color theme="1" tint="0.499984740745262"/>
      <name val="Arial"/>
      <family val="2"/>
    </font>
    <font>
      <sz val="14"/>
      <color theme="1"/>
      <name val="Arial"/>
      <family val="2"/>
    </font>
    <font>
      <sz val="14"/>
      <color theme="1" tint="0.499984740745262"/>
      <name val="Arial"/>
      <family val="2"/>
    </font>
    <font>
      <b/>
      <sz val="14"/>
      <color theme="0"/>
      <name val="Arial"/>
      <family val="2"/>
    </font>
    <font>
      <i/>
      <sz val="14"/>
      <color theme="1"/>
      <name val="Arial"/>
      <family val="2"/>
    </font>
    <font>
      <b/>
      <sz val="14"/>
      <name val="Arial"/>
      <family val="2"/>
    </font>
    <font>
      <sz val="10"/>
      <name val="Arial"/>
      <family val="2"/>
    </font>
    <font>
      <sz val="12"/>
      <name val="Arial"/>
      <family val="2"/>
    </font>
    <font>
      <b/>
      <sz val="16"/>
      <color theme="1"/>
      <name val="Arial"/>
      <family val="2"/>
    </font>
    <font>
      <sz val="12"/>
      <color theme="1"/>
      <name val="Arial"/>
      <family val="2"/>
    </font>
    <font>
      <i/>
      <sz val="12"/>
      <color theme="1"/>
      <name val="Arial"/>
      <family val="2"/>
    </font>
    <font>
      <b/>
      <sz val="12"/>
      <color theme="1"/>
      <name val="Arial"/>
      <family val="2"/>
    </font>
    <font>
      <b/>
      <sz val="12"/>
      <color theme="1" tint="0.499984740745262"/>
      <name val="Arial"/>
      <family val="2"/>
    </font>
    <font>
      <b/>
      <sz val="12"/>
      <name val="Arial"/>
      <family val="2"/>
    </font>
    <font>
      <sz val="12"/>
      <color theme="1" tint="0.499984740745262"/>
      <name val="Arial"/>
      <family val="2"/>
    </font>
    <font>
      <u/>
      <sz val="10"/>
      <color indexed="12"/>
      <name val="MS Sans Serif"/>
      <family val="2"/>
    </font>
    <font>
      <sz val="11"/>
      <color theme="1"/>
      <name val="Calibri"/>
      <family val="2"/>
      <scheme val="minor"/>
    </font>
    <font>
      <b/>
      <i/>
      <sz val="12"/>
      <color theme="1"/>
      <name val="Arial"/>
      <family val="2"/>
    </font>
    <font>
      <b/>
      <sz val="14"/>
      <color theme="0" tint="-0.499984740745262"/>
      <name val="Arial"/>
      <family val="2"/>
    </font>
    <font>
      <b/>
      <sz val="12"/>
      <color theme="0" tint="-0.499984740745262"/>
      <name val="Arial"/>
      <family val="2"/>
    </font>
    <font>
      <b/>
      <sz val="18"/>
      <color theme="1"/>
      <name val="Arial"/>
      <family val="2"/>
    </font>
    <font>
      <b/>
      <sz val="12"/>
      <color theme="6" tint="-0.249977111117893"/>
      <name val="Arial"/>
      <family val="2"/>
    </font>
    <font>
      <u/>
      <sz val="11"/>
      <color theme="10"/>
      <name val="Arial"/>
      <family val="2"/>
    </font>
    <font>
      <b/>
      <i/>
      <sz val="11"/>
      <color theme="1"/>
      <name val="Arial"/>
      <family val="2"/>
    </font>
    <font>
      <b/>
      <i/>
      <sz val="14"/>
      <color theme="1"/>
      <name val="Arial"/>
      <family val="2"/>
    </font>
    <font>
      <b/>
      <i/>
      <sz val="12"/>
      <name val="Arial"/>
      <family val="2"/>
    </font>
    <font>
      <i/>
      <sz val="11"/>
      <color theme="1"/>
      <name val="Arial"/>
      <family val="2"/>
    </font>
    <font>
      <sz val="8"/>
      <name val="Arial"/>
      <family val="2"/>
    </font>
    <font>
      <sz val="12"/>
      <color theme="1"/>
      <name val="Copperplate Gothic Bold"/>
      <family val="2"/>
    </font>
  </fonts>
  <fills count="14">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58">
    <border>
      <left/>
      <right/>
      <top/>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ck">
        <color theme="3" tint="0.39994506668294322"/>
      </top>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double">
        <color auto="1"/>
      </top>
      <bottom style="thin">
        <color auto="1"/>
      </bottom>
      <diagonal/>
    </border>
    <border>
      <left/>
      <right/>
      <top style="medium">
        <color theme="1" tint="0.24994659260841701"/>
      </top>
      <bottom/>
      <diagonal/>
    </border>
    <border>
      <left/>
      <right style="medium">
        <color theme="1" tint="0.24994659260841701"/>
      </right>
      <top style="medium">
        <color theme="1" tint="0.24994659260841701"/>
      </top>
      <bottom/>
      <diagonal/>
    </border>
    <border>
      <left/>
      <right/>
      <top style="thick">
        <color theme="3" tint="0.39991454817346722"/>
      </top>
      <bottom/>
      <diagonal/>
    </border>
    <border>
      <left style="mediumDashed">
        <color theme="1" tint="0.24994659260841701"/>
      </left>
      <right/>
      <top style="mediumDashed">
        <color theme="1" tint="0.24994659260841701"/>
      </top>
      <bottom style="medium">
        <color theme="1" tint="0.24994659260841701"/>
      </bottom>
      <diagonal/>
    </border>
    <border>
      <left/>
      <right/>
      <top style="mediumDashed">
        <color theme="1" tint="0.24994659260841701"/>
      </top>
      <bottom style="medium">
        <color theme="1" tint="0.24994659260841701"/>
      </bottom>
      <diagonal/>
    </border>
    <border>
      <left/>
      <right style="mediumDashed">
        <color theme="1" tint="0.24994659260841701"/>
      </right>
      <top style="mediumDashed">
        <color theme="1" tint="0.24994659260841701"/>
      </top>
      <bottom style="medium">
        <color theme="1" tint="0.24994659260841701"/>
      </bottom>
      <diagonal/>
    </border>
    <border>
      <left/>
      <right style="mediumDashed">
        <color theme="1" tint="0.24994659260841701"/>
      </right>
      <top/>
      <bottom/>
      <diagonal/>
    </border>
    <border>
      <left style="mediumDashed">
        <color theme="1" tint="0.24994659260841701"/>
      </left>
      <right/>
      <top style="medium">
        <color theme="1" tint="0.24994659260841701"/>
      </top>
      <bottom/>
      <diagonal/>
    </border>
    <border>
      <left style="mediumDashed">
        <color theme="1" tint="0.24994659260841701"/>
      </left>
      <right/>
      <top/>
      <bottom/>
      <diagonal/>
    </border>
    <border>
      <left/>
      <right style="medium">
        <color theme="1" tint="0.24994659260841701"/>
      </right>
      <top/>
      <bottom/>
      <diagonal/>
    </border>
    <border>
      <left style="mediumDashed">
        <color theme="1" tint="0.24994659260841701"/>
      </left>
      <right/>
      <top/>
      <bottom style="mediumDashed">
        <color theme="1" tint="0.24994659260841701"/>
      </bottom>
      <diagonal/>
    </border>
    <border>
      <left/>
      <right/>
      <top/>
      <bottom style="mediumDashed">
        <color theme="1" tint="0.24994659260841701"/>
      </bottom>
      <diagonal/>
    </border>
    <border>
      <left/>
      <right/>
      <top/>
      <bottom style="medium">
        <color theme="1" tint="0.24994659260841701"/>
      </bottom>
      <diagonal/>
    </border>
    <border>
      <left/>
      <right style="medium">
        <color theme="1" tint="0.24994659260841701"/>
      </right>
      <top/>
      <bottom style="medium">
        <color theme="1" tint="0.24994659260841701"/>
      </bottom>
      <diagonal/>
    </border>
    <border>
      <left/>
      <right style="mediumDashed">
        <color theme="1" tint="0.24994659260841701"/>
      </right>
      <top style="medium">
        <color theme="1" tint="0.24994659260841701"/>
      </top>
      <bottom/>
      <diagonal/>
    </border>
    <border>
      <left/>
      <right style="mediumDashed">
        <color theme="1" tint="0.24994659260841701"/>
      </right>
      <top/>
      <bottom style="mediumDashed">
        <color theme="1" tint="0.24994659260841701"/>
      </bottom>
      <diagonal/>
    </border>
    <border>
      <left style="mediumDashed">
        <color theme="1" tint="0.24994659260841701"/>
      </left>
      <right/>
      <top/>
      <bottom style="medium">
        <color theme="1" tint="0.24994659260841701"/>
      </bottom>
      <diagonal/>
    </border>
    <border>
      <left/>
      <right/>
      <top/>
      <bottom style="thick">
        <color rgb="FF0070C0"/>
      </bottom>
      <diagonal/>
    </border>
    <border>
      <left/>
      <right/>
      <top/>
      <bottom style="thick">
        <color theme="4"/>
      </bottom>
      <diagonal/>
    </border>
    <border>
      <left/>
      <right/>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9" fontId="1" fillId="0" borderId="0" applyFont="0" applyFill="0" applyBorder="0" applyAlignment="0" applyProtection="0"/>
    <xf numFmtId="0" fontId="13" fillId="0" borderId="0">
      <alignment vertical="center"/>
    </xf>
    <xf numFmtId="0" fontId="14" fillId="0" borderId="0"/>
    <xf numFmtId="44" fontId="14" fillId="0" borderId="0" applyFont="0" applyFill="0" applyBorder="0" applyAlignment="0" applyProtection="0"/>
    <xf numFmtId="0" fontId="13" fillId="0" borderId="0"/>
    <xf numFmtId="43"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xf numFmtId="0" fontId="23" fillId="0" borderId="0"/>
    <xf numFmtId="44" fontId="23" fillId="0" borderId="0" applyFont="0" applyFill="0" applyBorder="0" applyAlignment="0" applyProtection="0"/>
    <xf numFmtId="43" fontId="23" fillId="0" borderId="0" applyFont="0" applyFill="0" applyBorder="0" applyAlignment="0" applyProtection="0"/>
    <xf numFmtId="0" fontId="29" fillId="0" borderId="0" applyNumberFormat="0" applyFill="0" applyBorder="0" applyAlignment="0" applyProtection="0"/>
  </cellStyleXfs>
  <cellXfs count="278">
    <xf numFmtId="0" fontId="0" fillId="0" borderId="0" xfId="0"/>
    <xf numFmtId="44" fontId="0" fillId="0" borderId="0" xfId="0" applyNumberFormat="1"/>
    <xf numFmtId="0" fontId="0" fillId="0" borderId="0" xfId="0" applyAlignment="1">
      <alignment vertical="center"/>
    </xf>
    <xf numFmtId="0" fontId="0" fillId="0" borderId="0" xfId="0" applyBorder="1"/>
    <xf numFmtId="0" fontId="2" fillId="0" borderId="0" xfId="0" applyFont="1" applyBorder="1"/>
    <xf numFmtId="0" fontId="6" fillId="0" borderId="0" xfId="0" applyFont="1" applyBorder="1"/>
    <xf numFmtId="0" fontId="2" fillId="0" borderId="15" xfId="0" applyFont="1" applyBorder="1"/>
    <xf numFmtId="0" fontId="0" fillId="0" borderId="15" xfId="0" applyBorder="1"/>
    <xf numFmtId="42" fontId="8" fillId="0" borderId="9" xfId="0" applyNumberFormat="1" applyFont="1" applyBorder="1"/>
    <xf numFmtId="165" fontId="9" fillId="3" borderId="12" xfId="1" applyNumberFormat="1" applyFont="1" applyFill="1" applyBorder="1"/>
    <xf numFmtId="165" fontId="8" fillId="0" borderId="13" xfId="1" applyNumberFormat="1" applyFont="1" applyBorder="1"/>
    <xf numFmtId="0" fontId="10" fillId="2" borderId="2" xfId="0" applyFont="1" applyFill="1" applyBorder="1"/>
    <xf numFmtId="10" fontId="7" fillId="3" borderId="1" xfId="1" applyNumberFormat="1" applyFont="1" applyFill="1" applyBorder="1"/>
    <xf numFmtId="10" fontId="10" fillId="2" borderId="5" xfId="1" applyNumberFormat="1" applyFont="1" applyFill="1" applyBorder="1"/>
    <xf numFmtId="0" fontId="5" fillId="0" borderId="0" xfId="0" applyFont="1" applyBorder="1"/>
    <xf numFmtId="42" fontId="8" fillId="0" borderId="0" xfId="0" applyNumberFormat="1" applyFont="1" applyBorder="1"/>
    <xf numFmtId="42" fontId="9" fillId="3" borderId="9" xfId="0" applyNumberFormat="1" applyFont="1" applyFill="1" applyBorder="1"/>
    <xf numFmtId="42" fontId="7" fillId="3" borderId="13" xfId="0" applyNumberFormat="1" applyFont="1" applyFill="1" applyBorder="1"/>
    <xf numFmtId="0" fontId="8" fillId="0" borderId="16" xfId="0" applyFont="1" applyBorder="1" applyAlignment="1">
      <alignment horizontal="left" indent="1"/>
    </xf>
    <xf numFmtId="0" fontId="8" fillId="0" borderId="17" xfId="0" applyFont="1" applyBorder="1" applyAlignment="1">
      <alignment horizontal="left" indent="1"/>
    </xf>
    <xf numFmtId="0" fontId="8" fillId="0" borderId="18" xfId="0" applyFont="1" applyBorder="1" applyAlignment="1">
      <alignment horizontal="left" indent="1"/>
    </xf>
    <xf numFmtId="42" fontId="9" fillId="3" borderId="3" xfId="0" applyNumberFormat="1" applyFont="1" applyFill="1" applyBorder="1"/>
    <xf numFmtId="42" fontId="8" fillId="0" borderId="3" xfId="0" applyNumberFormat="1" applyFont="1" applyBorder="1"/>
    <xf numFmtId="164" fontId="9" fillId="3" borderId="8" xfId="0" applyNumberFormat="1" applyFont="1" applyFill="1" applyBorder="1"/>
    <xf numFmtId="164" fontId="8" fillId="0" borderId="9" xfId="0" applyNumberFormat="1" applyFont="1" applyBorder="1"/>
    <xf numFmtId="0" fontId="8" fillId="0" borderId="7" xfId="0" applyFont="1" applyBorder="1" applyAlignment="1">
      <alignment horizontal="left" indent="2"/>
    </xf>
    <xf numFmtId="0" fontId="8" fillId="0" borderId="11" xfId="0" applyFont="1" applyBorder="1" applyAlignment="1">
      <alignment horizontal="left" indent="2"/>
    </xf>
    <xf numFmtId="42" fontId="8" fillId="0" borderId="13" xfId="0" applyNumberFormat="1" applyFont="1" applyBorder="1"/>
    <xf numFmtId="0" fontId="5" fillId="0" borderId="19" xfId="0" applyFont="1" applyBorder="1" applyAlignment="1">
      <alignment horizontal="left"/>
    </xf>
    <xf numFmtId="42" fontId="7" fillId="3" borderId="20" xfId="0" applyNumberFormat="1" applyFont="1" applyFill="1" applyBorder="1"/>
    <xf numFmtId="42" fontId="5" fillId="0" borderId="21" xfId="0" applyNumberFormat="1" applyFont="1" applyBorder="1"/>
    <xf numFmtId="0" fontId="8" fillId="0" borderId="22" xfId="0" applyFont="1" applyBorder="1" applyAlignment="1">
      <alignment horizontal="left" indent="1"/>
    </xf>
    <xf numFmtId="42" fontId="9" fillId="3" borderId="23" xfId="0" applyNumberFormat="1" applyFont="1" applyFill="1" applyBorder="1"/>
    <xf numFmtId="42" fontId="8" fillId="0" borderId="23" xfId="0" applyNumberFormat="1" applyFont="1" applyBorder="1"/>
    <xf numFmtId="0" fontId="8" fillId="0" borderId="0" xfId="0" applyFont="1" applyBorder="1"/>
    <xf numFmtId="166" fontId="5" fillId="0" borderId="0" xfId="0" applyNumberFormat="1" applyFont="1" applyBorder="1"/>
    <xf numFmtId="0" fontId="15" fillId="0" borderId="0" xfId="0" applyFont="1" applyBorder="1"/>
    <xf numFmtId="166" fontId="7" fillId="0" borderId="0" xfId="0" applyNumberFormat="1" applyFont="1" applyFill="1" applyBorder="1"/>
    <xf numFmtId="42" fontId="9" fillId="0" borderId="0" xfId="0" applyNumberFormat="1" applyFont="1" applyFill="1" applyBorder="1"/>
    <xf numFmtId="10" fontId="12" fillId="0" borderId="0" xfId="1" applyNumberFormat="1" applyFont="1" applyFill="1" applyBorder="1"/>
    <xf numFmtId="168" fontId="0" fillId="0" borderId="0" xfId="0" applyNumberFormat="1"/>
    <xf numFmtId="0" fontId="12" fillId="0" borderId="0" xfId="0" applyFont="1" applyFill="1" applyBorder="1" applyAlignment="1">
      <alignment vertical="center"/>
    </xf>
    <xf numFmtId="10" fontId="12" fillId="0" borderId="0" xfId="1" applyNumberFormat="1" applyFont="1" applyFill="1" applyBorder="1" applyAlignment="1">
      <alignment horizontal="left" vertical="center"/>
    </xf>
    <xf numFmtId="0" fontId="15" fillId="0" borderId="28" xfId="0" applyFont="1" applyBorder="1"/>
    <xf numFmtId="0" fontId="2" fillId="0" borderId="28" xfId="0" applyFont="1" applyBorder="1"/>
    <xf numFmtId="0" fontId="0" fillId="0" borderId="28" xfId="0" applyBorder="1"/>
    <xf numFmtId="42" fontId="0" fillId="0" borderId="0" xfId="0" applyNumberFormat="1"/>
    <xf numFmtId="42" fontId="0" fillId="0" borderId="0" xfId="0" applyNumberFormat="1" applyAlignment="1">
      <alignment vertical="top"/>
    </xf>
    <xf numFmtId="0" fontId="0" fillId="0" borderId="0" xfId="0" applyFill="1"/>
    <xf numFmtId="37" fontId="8" fillId="0" borderId="0" xfId="1" applyNumberFormat="1" applyFont="1" applyFill="1" applyBorder="1"/>
    <xf numFmtId="0" fontId="0" fillId="0" borderId="15" xfId="0" applyBorder="1" applyAlignment="1">
      <alignment vertical="center"/>
    </xf>
    <xf numFmtId="0" fontId="0" fillId="0" borderId="0" xfId="0" applyBorder="1" applyAlignment="1">
      <alignment vertical="center"/>
    </xf>
    <xf numFmtId="0" fontId="0" fillId="8" borderId="0" xfId="0" applyFill="1"/>
    <xf numFmtId="42" fontId="8" fillId="8" borderId="0" xfId="0" applyNumberFormat="1" applyFont="1" applyFill="1" applyBorder="1"/>
    <xf numFmtId="166" fontId="5" fillId="8" borderId="0" xfId="0" applyNumberFormat="1" applyFont="1" applyFill="1" applyBorder="1"/>
    <xf numFmtId="42" fontId="8" fillId="8" borderId="3" xfId="0" applyNumberFormat="1" applyFont="1" applyFill="1" applyBorder="1"/>
    <xf numFmtId="42" fontId="8" fillId="8" borderId="4" xfId="0" applyNumberFormat="1" applyFont="1" applyFill="1" applyBorder="1"/>
    <xf numFmtId="42" fontId="8" fillId="8" borderId="23" xfId="0" applyNumberFormat="1" applyFont="1" applyFill="1" applyBorder="1"/>
    <xf numFmtId="42" fontId="8" fillId="8" borderId="24" xfId="0" applyNumberFormat="1" applyFont="1" applyFill="1" applyBorder="1"/>
    <xf numFmtId="42" fontId="8" fillId="8" borderId="9" xfId="0" applyNumberFormat="1" applyFont="1" applyFill="1" applyBorder="1"/>
    <xf numFmtId="42" fontId="8" fillId="8" borderId="10" xfId="0" applyNumberFormat="1" applyFont="1" applyFill="1" applyBorder="1"/>
    <xf numFmtId="42" fontId="8" fillId="8" borderId="13" xfId="0" applyNumberFormat="1" applyFont="1" applyFill="1" applyBorder="1"/>
    <xf numFmtId="42" fontId="8" fillId="8" borderId="14" xfId="0" applyNumberFormat="1" applyFont="1" applyFill="1" applyBorder="1"/>
    <xf numFmtId="42" fontId="5" fillId="8" borderId="21" xfId="0" applyNumberFormat="1" applyFont="1" applyFill="1" applyBorder="1"/>
    <xf numFmtId="164" fontId="8" fillId="8" borderId="9" xfId="0" applyNumberFormat="1" applyFont="1" applyFill="1" applyBorder="1"/>
    <xf numFmtId="164" fontId="8" fillId="8" borderId="10" xfId="0" applyNumberFormat="1" applyFont="1" applyFill="1" applyBorder="1"/>
    <xf numFmtId="165" fontId="8" fillId="8" borderId="13" xfId="1" applyNumberFormat="1" applyFont="1" applyFill="1" applyBorder="1"/>
    <xf numFmtId="165" fontId="8" fillId="8" borderId="14" xfId="1" applyNumberFormat="1" applyFont="1" applyFill="1" applyBorder="1"/>
    <xf numFmtId="42" fontId="5" fillId="8" borderId="25" xfId="0" applyNumberFormat="1" applyFont="1" applyFill="1" applyBorder="1"/>
    <xf numFmtId="10" fontId="10" fillId="8" borderId="5" xfId="1" applyNumberFormat="1" applyFont="1" applyFill="1" applyBorder="1"/>
    <xf numFmtId="10" fontId="10" fillId="8" borderId="6" xfId="1" applyNumberFormat="1" applyFont="1" applyFill="1" applyBorder="1"/>
    <xf numFmtId="0" fontId="18" fillId="7" borderId="33" xfId="0" applyFont="1" applyFill="1" applyBorder="1" applyAlignment="1">
      <alignment horizontal="center" vertical="center" wrapText="1"/>
    </xf>
    <xf numFmtId="0" fontId="18" fillId="7" borderId="26" xfId="0" applyFont="1" applyFill="1" applyBorder="1" applyAlignment="1">
      <alignment horizontal="center" vertical="center" wrapText="1"/>
    </xf>
    <xf numFmtId="0" fontId="18" fillId="7" borderId="27" xfId="0" applyFont="1" applyFill="1" applyBorder="1" applyAlignment="1">
      <alignment horizontal="center" vertical="center" wrapText="1"/>
    </xf>
    <xf numFmtId="42" fontId="16" fillId="6" borderId="34" xfId="0" applyNumberFormat="1" applyFont="1" applyFill="1" applyBorder="1" applyAlignment="1">
      <alignment vertical="center"/>
    </xf>
    <xf numFmtId="42" fontId="16" fillId="6" borderId="0" xfId="0" applyNumberFormat="1" applyFont="1" applyFill="1" applyBorder="1" applyAlignment="1">
      <alignment vertical="center"/>
    </xf>
    <xf numFmtId="42" fontId="16" fillId="6" borderId="32" xfId="0" applyNumberFormat="1" applyFont="1" applyFill="1" applyBorder="1" applyAlignment="1">
      <alignment vertical="center"/>
    </xf>
    <xf numFmtId="42" fontId="16" fillId="7" borderId="34" xfId="0" applyNumberFormat="1" applyFont="1" applyFill="1" applyBorder="1" applyAlignment="1">
      <alignment vertical="center"/>
    </xf>
    <xf numFmtId="164" fontId="16" fillId="7" borderId="0" xfId="0" applyNumberFormat="1" applyFont="1" applyFill="1" applyBorder="1" applyAlignment="1">
      <alignment horizontal="center" vertical="center"/>
    </xf>
    <xf numFmtId="9" fontId="16" fillId="7" borderId="0" xfId="1" applyNumberFormat="1" applyFont="1" applyFill="1" applyBorder="1" applyAlignment="1">
      <alignment horizontal="center" vertical="center"/>
    </xf>
    <xf numFmtId="166" fontId="18" fillId="7" borderId="0" xfId="0" applyNumberFormat="1" applyFont="1" applyFill="1" applyBorder="1" applyAlignment="1">
      <alignment vertical="center"/>
    </xf>
    <xf numFmtId="10" fontId="18" fillId="7" borderId="35" xfId="1" applyNumberFormat="1" applyFont="1" applyFill="1" applyBorder="1" applyAlignment="1">
      <alignment vertical="center"/>
    </xf>
    <xf numFmtId="165" fontId="16" fillId="7" borderId="0" xfId="1" applyNumberFormat="1" applyFont="1" applyFill="1" applyBorder="1" applyAlignment="1">
      <alignment horizontal="center" vertical="center"/>
    </xf>
    <xf numFmtId="42" fontId="16" fillId="6" borderId="36" xfId="0" applyNumberFormat="1" applyFont="1" applyFill="1" applyBorder="1" applyAlignment="1">
      <alignment vertical="center"/>
    </xf>
    <xf numFmtId="42" fontId="16" fillId="6" borderId="37" xfId="0" applyNumberFormat="1" applyFont="1" applyFill="1" applyBorder="1" applyAlignment="1">
      <alignment vertical="center"/>
    </xf>
    <xf numFmtId="42" fontId="16" fillId="6" borderId="41" xfId="0" applyNumberFormat="1" applyFont="1" applyFill="1" applyBorder="1" applyAlignment="1">
      <alignment vertical="center"/>
    </xf>
    <xf numFmtId="42" fontId="16" fillId="7" borderId="42" xfId="0" applyNumberFormat="1" applyFont="1" applyFill="1" applyBorder="1" applyAlignment="1">
      <alignment vertical="center"/>
    </xf>
    <xf numFmtId="165" fontId="16" fillId="7" borderId="38" xfId="1" applyNumberFormat="1" applyFont="1" applyFill="1" applyBorder="1" applyAlignment="1">
      <alignment horizontal="center" vertical="center"/>
    </xf>
    <xf numFmtId="166" fontId="18" fillId="7" borderId="38" xfId="0" applyNumberFormat="1" applyFont="1" applyFill="1" applyBorder="1" applyAlignment="1">
      <alignment vertical="center"/>
    </xf>
    <xf numFmtId="10" fontId="18" fillId="7" borderId="39" xfId="1" applyNumberFormat="1" applyFont="1" applyFill="1" applyBorder="1" applyAlignment="1">
      <alignment vertical="center"/>
    </xf>
    <xf numFmtId="166" fontId="16" fillId="0" borderId="0" xfId="0" applyNumberFormat="1" applyFont="1" applyFill="1" applyBorder="1" applyAlignment="1">
      <alignment horizontal="center" vertical="center"/>
    </xf>
    <xf numFmtId="9" fontId="16" fillId="0" borderId="0" xfId="1" applyFont="1" applyFill="1" applyBorder="1" applyAlignment="1">
      <alignment horizontal="center" vertical="center"/>
    </xf>
    <xf numFmtId="0" fontId="18" fillId="6" borderId="33"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40" xfId="0" applyFont="1" applyFill="1" applyBorder="1" applyAlignment="1">
      <alignment horizontal="center" vertical="center" wrapText="1"/>
    </xf>
    <xf numFmtId="0" fontId="2" fillId="0" borderId="43" xfId="0" applyFont="1" applyBorder="1"/>
    <xf numFmtId="0" fontId="0" fillId="0" borderId="43" xfId="0" applyBorder="1"/>
    <xf numFmtId="0" fontId="0" fillId="0" borderId="0" xfId="0" applyFill="1" applyBorder="1"/>
    <xf numFmtId="2" fontId="0" fillId="0" borderId="0" xfId="0" applyNumberFormat="1"/>
    <xf numFmtId="20" fontId="0" fillId="0" borderId="0" xfId="0" applyNumberFormat="1" applyBorder="1"/>
    <xf numFmtId="0" fontId="0" fillId="0" borderId="0" xfId="0" applyNumberFormat="1" applyBorder="1"/>
    <xf numFmtId="0" fontId="0" fillId="0" borderId="0" xfId="0" applyNumberFormat="1" applyFill="1" applyBorder="1"/>
    <xf numFmtId="0" fontId="8" fillId="0" borderId="0" xfId="0" applyFont="1" applyFill="1" applyBorder="1" applyAlignment="1">
      <alignment horizontal="center" vertical="center" wrapText="1"/>
    </xf>
    <xf numFmtId="167" fontId="0" fillId="0" borderId="0" xfId="0" applyNumberFormat="1"/>
    <xf numFmtId="43" fontId="0" fillId="0" borderId="0" xfId="6" applyFont="1"/>
    <xf numFmtId="43" fontId="2" fillId="0" borderId="0" xfId="6" applyFont="1" applyBorder="1"/>
    <xf numFmtId="0" fontId="19" fillId="0" borderId="0" xfId="0" applyFont="1" applyFill="1" applyBorder="1" applyAlignment="1">
      <alignment horizontal="center" vertical="center"/>
    </xf>
    <xf numFmtId="0" fontId="0" fillId="0" borderId="44" xfId="0" applyBorder="1"/>
    <xf numFmtId="0" fontId="2" fillId="0" borderId="44" xfId="0" applyFont="1" applyBorder="1"/>
    <xf numFmtId="0" fontId="2" fillId="0" borderId="0" xfId="0" applyFont="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Border="1" applyAlignment="1">
      <alignment horizontal="left" vertical="top" wrapText="1"/>
    </xf>
    <xf numFmtId="165" fontId="18" fillId="0" borderId="0" xfId="1" applyNumberFormat="1" applyFont="1" applyFill="1" applyBorder="1" applyAlignment="1"/>
    <xf numFmtId="0" fontId="0" fillId="4" borderId="0" xfId="0" applyFill="1" applyBorder="1"/>
    <xf numFmtId="0" fontId="18" fillId="0" borderId="0" xfId="0" applyFont="1" applyBorder="1" applyAlignment="1">
      <alignment horizontal="center" vertical="center"/>
    </xf>
    <xf numFmtId="0" fontId="28" fillId="0" borderId="0" xfId="0" applyFont="1" applyFill="1" applyBorder="1" applyAlignment="1">
      <alignment horizontal="center" vertical="center"/>
    </xf>
    <xf numFmtId="42" fontId="16" fillId="0" borderId="0" xfId="0" applyNumberFormat="1" applyFont="1" applyFill="1" applyBorder="1" applyAlignment="1">
      <alignment vertical="center"/>
    </xf>
    <xf numFmtId="0" fontId="30" fillId="0" borderId="0" xfId="0" applyFont="1"/>
    <xf numFmtId="0" fontId="29" fillId="0" borderId="0" xfId="12"/>
    <xf numFmtId="0" fontId="30" fillId="0" borderId="0" xfId="0" applyFont="1" applyAlignment="1">
      <alignment vertical="top"/>
    </xf>
    <xf numFmtId="0" fontId="29" fillId="0" borderId="0" xfId="12" applyAlignment="1">
      <alignment vertical="top"/>
    </xf>
    <xf numFmtId="0" fontId="15" fillId="0" borderId="0" xfId="0" applyFont="1" applyFill="1" applyBorder="1"/>
    <xf numFmtId="44" fontId="0" fillId="0" borderId="0" xfId="0" applyNumberFormat="1" applyFill="1" applyBorder="1"/>
    <xf numFmtId="42" fontId="0" fillId="0" borderId="0" xfId="0" applyNumberFormat="1" applyFill="1" applyBorder="1"/>
    <xf numFmtId="0" fontId="24" fillId="0" borderId="0" xfId="0" applyFont="1" applyFill="1" applyBorder="1" applyAlignment="1">
      <alignment horizontal="left" vertical="center"/>
    </xf>
    <xf numFmtId="42" fontId="14" fillId="0" borderId="0" xfId="0" applyNumberFormat="1" applyFont="1" applyFill="1" applyBorder="1" applyAlignment="1">
      <alignment horizontal="center" vertical="center"/>
    </xf>
    <xf numFmtId="9" fontId="14" fillId="0" borderId="0" xfId="1" applyFont="1" applyFill="1" applyBorder="1" applyAlignment="1">
      <alignment horizontal="center" vertical="center"/>
    </xf>
    <xf numFmtId="3" fontId="14" fillId="0" borderId="0" xfId="2" applyNumberFormat="1" applyFont="1" applyFill="1" applyAlignment="1">
      <alignment horizontal="right" vertical="center"/>
    </xf>
    <xf numFmtId="37" fontId="16" fillId="0" borderId="0" xfId="0" applyNumberFormat="1" applyFont="1" applyFill="1" applyBorder="1" applyAlignment="1">
      <alignment horizontal="center" vertical="center"/>
    </xf>
    <xf numFmtId="3" fontId="18" fillId="0" borderId="0" xfId="1" applyNumberFormat="1" applyFont="1" applyFill="1" applyBorder="1" applyAlignment="1">
      <alignment horizontal="center" vertical="center"/>
    </xf>
    <xf numFmtId="3" fontId="20" fillId="0" borderId="0" xfId="1" applyNumberFormat="1" applyFont="1" applyFill="1" applyAlignment="1">
      <alignment horizontal="center" vertical="center"/>
    </xf>
    <xf numFmtId="10" fontId="20" fillId="0" borderId="0" xfId="1" applyNumberFormat="1" applyFont="1" applyFill="1" applyAlignment="1">
      <alignment horizontal="center" vertical="center"/>
    </xf>
    <xf numFmtId="10" fontId="18" fillId="0" borderId="0" xfId="1" applyNumberFormat="1" applyFont="1" applyFill="1" applyBorder="1" applyAlignment="1">
      <alignment horizontal="center" vertical="center"/>
    </xf>
    <xf numFmtId="0" fontId="15" fillId="0" borderId="0" xfId="0" applyFont="1" applyBorder="1" applyAlignment="1">
      <alignment vertical="center"/>
    </xf>
    <xf numFmtId="0" fontId="15" fillId="0" borderId="43" xfId="0" applyFont="1" applyBorder="1"/>
    <xf numFmtId="0" fontId="18" fillId="0" borderId="0" xfId="0" applyFont="1" applyFill="1" applyBorder="1" applyAlignment="1">
      <alignment horizontal="center" vertical="center" wrapText="1"/>
    </xf>
    <xf numFmtId="0" fontId="29" fillId="0" borderId="0" xfId="12" applyFill="1"/>
    <xf numFmtId="0" fontId="0" fillId="4" borderId="0" xfId="0" applyFill="1"/>
    <xf numFmtId="0" fontId="0" fillId="4" borderId="45" xfId="0" applyFill="1" applyBorder="1"/>
    <xf numFmtId="0" fontId="0" fillId="4" borderId="46" xfId="0" applyFill="1" applyBorder="1"/>
    <xf numFmtId="0" fontId="0" fillId="4" borderId="47" xfId="0" applyFill="1" applyBorder="1"/>
    <xf numFmtId="0" fontId="0" fillId="4" borderId="48" xfId="0" applyFill="1" applyBorder="1"/>
    <xf numFmtId="0" fontId="0" fillId="4" borderId="49" xfId="0" applyFill="1" applyBorder="1"/>
    <xf numFmtId="0" fontId="0" fillId="4" borderId="50" xfId="0" applyFill="1" applyBorder="1"/>
    <xf numFmtId="0" fontId="0" fillId="4" borderId="51" xfId="0" applyFill="1" applyBorder="1"/>
    <xf numFmtId="0" fontId="5" fillId="0" borderId="0" xfId="0" applyFont="1" applyBorder="1" applyAlignment="1">
      <alignment horizontal="center" vertical="center"/>
    </xf>
    <xf numFmtId="0" fontId="31" fillId="0" borderId="0" xfId="0" applyFont="1" applyBorder="1" applyAlignment="1">
      <alignment horizontal="left" vertical="center"/>
    </xf>
    <xf numFmtId="0" fontId="0" fillId="9" borderId="53" xfId="0" applyFill="1" applyBorder="1"/>
    <xf numFmtId="0" fontId="28" fillId="0" borderId="54" xfId="0" applyFont="1" applyFill="1" applyBorder="1" applyAlignment="1">
      <alignment horizontal="center" vertical="center"/>
    </xf>
    <xf numFmtId="0" fontId="31" fillId="9" borderId="52" xfId="0" applyFont="1" applyFill="1" applyBorder="1" applyAlignment="1">
      <alignment horizontal="right" vertical="center"/>
    </xf>
    <xf numFmtId="0" fontId="2" fillId="9" borderId="53" xfId="0" applyFont="1" applyFill="1" applyBorder="1" applyAlignment="1">
      <alignment horizontal="left" vertical="center" wrapText="1"/>
    </xf>
    <xf numFmtId="0" fontId="27" fillId="0" borderId="44" xfId="0" applyFont="1" applyBorder="1" applyAlignment="1">
      <alignment horizontal="left" indent="1"/>
    </xf>
    <xf numFmtId="42" fontId="0" fillId="0" borderId="0" xfId="0" applyNumberFormat="1" applyFill="1"/>
    <xf numFmtId="0" fontId="20" fillId="9" borderId="53" xfId="12" applyFont="1" applyFill="1" applyBorder="1" applyAlignment="1">
      <alignment horizontal="left" vertical="center" wrapText="1"/>
    </xf>
    <xf numFmtId="0" fontId="20" fillId="0" borderId="0" xfId="0" applyFont="1" applyBorder="1" applyAlignment="1">
      <alignment horizontal="left" vertical="center" wrapText="1"/>
    </xf>
    <xf numFmtId="0" fontId="32" fillId="9" borderId="53" xfId="12" applyFont="1" applyFill="1" applyBorder="1" applyAlignment="1">
      <alignment horizontal="left" vertical="center" wrapText="1" indent="2"/>
    </xf>
    <xf numFmtId="0" fontId="32" fillId="0" borderId="0" xfId="0" applyFont="1" applyBorder="1" applyAlignment="1">
      <alignment horizontal="left" vertical="center" wrapText="1" indent="2"/>
    </xf>
    <xf numFmtId="0" fontId="32" fillId="0" borderId="0" xfId="0" applyFont="1" applyBorder="1" applyAlignment="1">
      <alignment horizontal="left" vertical="center" wrapText="1"/>
    </xf>
    <xf numFmtId="165" fontId="16" fillId="0" borderId="0" xfId="1" applyNumberFormat="1" applyFont="1" applyFill="1" applyBorder="1" applyAlignment="1">
      <alignment horizontal="center" vertical="center"/>
    </xf>
    <xf numFmtId="10" fontId="16" fillId="0" borderId="0" xfId="1" applyNumberFormat="1" applyFont="1" applyFill="1" applyBorder="1" applyAlignment="1">
      <alignment horizontal="center" vertical="center"/>
    </xf>
    <xf numFmtId="0" fontId="18"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166" fontId="18" fillId="0" borderId="0" xfId="0" applyNumberFormat="1" applyFont="1" applyFill="1" applyBorder="1" applyAlignment="1">
      <alignment horizontal="center" vertical="center"/>
    </xf>
    <xf numFmtId="165" fontId="18" fillId="0" borderId="0" xfId="1" applyNumberFormat="1" applyFont="1" applyFill="1" applyBorder="1" applyAlignment="1">
      <alignment horizontal="center" vertical="center"/>
    </xf>
    <xf numFmtId="0" fontId="18" fillId="0" borderId="0" xfId="0" applyFont="1" applyFill="1" applyAlignment="1"/>
    <xf numFmtId="42" fontId="16" fillId="0" borderId="0" xfId="5" applyNumberFormat="1" applyFont="1" applyFill="1" applyBorder="1" applyAlignment="1">
      <alignment horizontal="left" vertical="center" shrinkToFit="1"/>
    </xf>
    <xf numFmtId="42" fontId="18" fillId="0" borderId="0" xfId="0" applyNumberFormat="1" applyFont="1" applyFill="1" applyBorder="1" applyAlignment="1">
      <alignment horizontal="left" vertical="center"/>
    </xf>
    <xf numFmtId="0" fontId="30" fillId="0" borderId="0" xfId="0" applyFont="1" applyFill="1"/>
    <xf numFmtId="42" fontId="16" fillId="0" borderId="0" xfId="0" applyNumberFormat="1" applyFont="1" applyFill="1" applyBorder="1" applyAlignment="1">
      <alignment horizontal="left" vertical="center"/>
    </xf>
    <xf numFmtId="0" fontId="16"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42" fontId="17" fillId="0" borderId="0" xfId="0" applyNumberFormat="1" applyFont="1" applyFill="1" applyBorder="1" applyAlignment="1">
      <alignment vertical="center"/>
    </xf>
    <xf numFmtId="42" fontId="18" fillId="0" borderId="0" xfId="0" applyNumberFormat="1" applyFont="1" applyFill="1" applyBorder="1" applyAlignment="1">
      <alignment vertical="center"/>
    </xf>
    <xf numFmtId="9" fontId="16" fillId="0" borderId="0" xfId="1" applyNumberFormat="1" applyFont="1" applyFill="1" applyBorder="1" applyAlignment="1">
      <alignment horizontal="center" vertical="center"/>
    </xf>
    <xf numFmtId="0" fontId="19" fillId="0" borderId="0" xfId="0" applyFont="1" applyFill="1" applyBorder="1" applyAlignment="1">
      <alignment horizontal="center" vertical="center" wrapText="1"/>
    </xf>
    <xf numFmtId="42" fontId="19" fillId="0" borderId="0" xfId="0" applyNumberFormat="1" applyFont="1" applyFill="1" applyBorder="1" applyAlignment="1">
      <alignment horizontal="center" vertical="center" wrapText="1"/>
    </xf>
    <xf numFmtId="42" fontId="16" fillId="0" borderId="0" xfId="2" applyNumberFormat="1" applyFont="1" applyFill="1" applyBorder="1" applyAlignment="1">
      <alignment horizontal="right" vertical="center"/>
    </xf>
    <xf numFmtId="10" fontId="18" fillId="0" borderId="0" xfId="1" applyNumberFormat="1" applyFont="1" applyFill="1" applyBorder="1" applyAlignment="1">
      <alignment vertical="center"/>
    </xf>
    <xf numFmtId="42" fontId="18" fillId="0" borderId="0" xfId="0" applyNumberFormat="1" applyFont="1" applyFill="1" applyAlignment="1">
      <alignment vertical="center"/>
    </xf>
    <xf numFmtId="10" fontId="18" fillId="0" borderId="0" xfId="1" applyNumberFormat="1"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42" fontId="8" fillId="0" borderId="0" xfId="0" applyNumberFormat="1" applyFont="1" applyFill="1" applyBorder="1" applyAlignment="1">
      <alignment horizontal="center" vertical="center"/>
    </xf>
    <xf numFmtId="42" fontId="11" fillId="0" borderId="0" xfId="0" applyNumberFormat="1" applyFont="1" applyFill="1" applyBorder="1" applyAlignment="1">
      <alignment horizontal="center" vertical="center"/>
    </xf>
    <xf numFmtId="42" fontId="8" fillId="0" borderId="0" xfId="1" applyNumberFormat="1" applyFont="1" applyFill="1" applyBorder="1" applyAlignment="1">
      <alignment horizontal="center" vertical="center"/>
    </xf>
    <xf numFmtId="42" fontId="5" fillId="0" borderId="0"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0" fontId="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42" fontId="25" fillId="0" borderId="0" xfId="0" applyNumberFormat="1" applyFont="1" applyFill="1" applyBorder="1" applyAlignment="1">
      <alignment horizontal="center" vertical="center" wrapText="1"/>
    </xf>
    <xf numFmtId="42" fontId="16" fillId="0" borderId="0" xfId="2"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10" fontId="26" fillId="0" borderId="0" xfId="1" applyNumberFormat="1" applyFont="1" applyFill="1" applyBorder="1" applyAlignment="1">
      <alignment horizontal="center" vertical="center" wrapText="1"/>
    </xf>
    <xf numFmtId="0" fontId="29" fillId="0" borderId="0" xfId="12" applyFill="1" applyAlignment="1">
      <alignment vertical="top"/>
    </xf>
    <xf numFmtId="0" fontId="18" fillId="0" borderId="0" xfId="0" applyFont="1" applyFill="1" applyBorder="1"/>
    <xf numFmtId="0" fontId="16" fillId="0" borderId="0" xfId="0" applyFont="1" applyFill="1" applyBorder="1"/>
    <xf numFmtId="0" fontId="18" fillId="0" borderId="32" xfId="0" applyFont="1" applyFill="1" applyBorder="1" applyAlignment="1">
      <alignment horizontal="center" vertical="center" wrapText="1"/>
    </xf>
    <xf numFmtId="166" fontId="16" fillId="0" borderId="0" xfId="0" applyNumberFormat="1" applyFont="1" applyFill="1" applyBorder="1" applyAlignment="1">
      <alignment vertical="center"/>
    </xf>
    <xf numFmtId="42" fontId="16" fillId="0" borderId="32" xfId="0" applyNumberFormat="1" applyFont="1" applyFill="1" applyBorder="1" applyAlignment="1">
      <alignment vertical="center"/>
    </xf>
    <xf numFmtId="166" fontId="5" fillId="0" borderId="0" xfId="0" applyNumberFormat="1" applyFont="1" applyFill="1" applyBorder="1"/>
    <xf numFmtId="42" fontId="8" fillId="0" borderId="0" xfId="0" applyNumberFormat="1" applyFont="1" applyFill="1" applyBorder="1"/>
    <xf numFmtId="42" fontId="8" fillId="0" borderId="3" xfId="0" applyNumberFormat="1" applyFont="1" applyFill="1" applyBorder="1"/>
    <xf numFmtId="42" fontId="8" fillId="0" borderId="23" xfId="0" applyNumberFormat="1" applyFont="1" applyFill="1" applyBorder="1"/>
    <xf numFmtId="42" fontId="8" fillId="0" borderId="9" xfId="0" applyNumberFormat="1" applyFont="1" applyFill="1" applyBorder="1"/>
    <xf numFmtId="42" fontId="8" fillId="0" borderId="13" xfId="0" applyNumberFormat="1" applyFont="1" applyFill="1" applyBorder="1"/>
    <xf numFmtId="42" fontId="5" fillId="0" borderId="21" xfId="0" applyNumberFormat="1" applyFont="1" applyFill="1" applyBorder="1"/>
    <xf numFmtId="164" fontId="8" fillId="0" borderId="9" xfId="0" applyNumberFormat="1" applyFont="1" applyFill="1" applyBorder="1"/>
    <xf numFmtId="165" fontId="8" fillId="0" borderId="13" xfId="1" applyNumberFormat="1" applyFont="1" applyFill="1" applyBorder="1"/>
    <xf numFmtId="10" fontId="10" fillId="0" borderId="5" xfId="1" applyNumberFormat="1" applyFont="1" applyFill="1" applyBorder="1"/>
    <xf numFmtId="44" fontId="0" fillId="0" borderId="0" xfId="7" applyFont="1" applyFill="1"/>
    <xf numFmtId="44" fontId="0" fillId="0" borderId="0" xfId="0" applyNumberFormat="1" applyFill="1"/>
    <xf numFmtId="0" fontId="18" fillId="0" borderId="0" xfId="0" applyFont="1" applyFill="1" applyBorder="1" applyAlignment="1">
      <alignment horizontal="center" vertical="center" wrapText="1"/>
    </xf>
    <xf numFmtId="0" fontId="16" fillId="0" borderId="0" xfId="0" applyFont="1" applyFill="1"/>
    <xf numFmtId="42"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42" fontId="18" fillId="0" borderId="0" xfId="0" applyNumberFormat="1" applyFont="1" applyFill="1" applyBorder="1" applyAlignment="1">
      <alignment horizontal="center" vertical="center"/>
    </xf>
    <xf numFmtId="42" fontId="18" fillId="0" borderId="0" xfId="1" applyNumberFormat="1" applyFont="1" applyFill="1" applyBorder="1" applyAlignment="1">
      <alignment horizontal="center" vertical="center"/>
    </xf>
    <xf numFmtId="14" fontId="18" fillId="0" borderId="0" xfId="0" applyNumberFormat="1" applyFont="1" applyFill="1" applyBorder="1" applyAlignment="1">
      <alignment horizontal="center" vertical="center" wrapText="1"/>
    </xf>
    <xf numFmtId="42" fontId="18" fillId="0" borderId="0" xfId="0" applyNumberFormat="1" applyFont="1" applyFill="1" applyBorder="1" applyAlignment="1">
      <alignment horizontal="center" vertical="center" wrapText="1"/>
    </xf>
    <xf numFmtId="10" fontId="18" fillId="0" borderId="0" xfId="1" applyNumberFormat="1" applyFont="1" applyFill="1" applyBorder="1" applyAlignment="1">
      <alignment horizontal="center" vertical="center" wrapText="1"/>
    </xf>
    <xf numFmtId="3" fontId="18" fillId="0" borderId="0" xfId="1" applyNumberFormat="1" applyFont="1" applyFill="1" applyBorder="1" applyAlignment="1">
      <alignment horizontal="center" vertical="center" wrapText="1"/>
    </xf>
    <xf numFmtId="39" fontId="18" fillId="0" borderId="0" xfId="6" applyNumberFormat="1" applyFont="1" applyFill="1" applyBorder="1" applyAlignment="1">
      <alignment horizontal="center" vertical="center"/>
    </xf>
    <xf numFmtId="42" fontId="5" fillId="0" borderId="0" xfId="0" applyNumberFormat="1" applyFont="1" applyFill="1" applyBorder="1" applyAlignment="1">
      <alignment vertical="center"/>
    </xf>
    <xf numFmtId="10" fontId="5" fillId="0" borderId="0" xfId="1" applyNumberFormat="1" applyFont="1" applyFill="1" applyBorder="1" applyAlignment="1">
      <alignment vertical="center"/>
    </xf>
    <xf numFmtId="42" fontId="5" fillId="0" borderId="0" xfId="1" applyNumberFormat="1" applyFont="1" applyFill="1" applyBorder="1" applyAlignment="1">
      <alignment vertical="center"/>
    </xf>
    <xf numFmtId="10" fontId="5" fillId="0" borderId="0" xfId="1" applyNumberFormat="1" applyFont="1" applyFill="1" applyBorder="1" applyAlignment="1">
      <alignment horizontal="center" vertical="center"/>
    </xf>
    <xf numFmtId="0" fontId="0" fillId="0" borderId="0" xfId="0" applyFill="1" applyAlignment="1">
      <alignment vertical="center"/>
    </xf>
    <xf numFmtId="0" fontId="2" fillId="0" borderId="0" xfId="0" applyFont="1"/>
    <xf numFmtId="0" fontId="5" fillId="0" borderId="0" xfId="0" applyFont="1" applyFill="1" applyAlignment="1">
      <alignment horizontal="center" vertical="center"/>
    </xf>
    <xf numFmtId="10" fontId="2" fillId="0" borderId="0" xfId="1" applyNumberFormat="1" applyFont="1" applyFill="1" applyAlignment="1">
      <alignment horizontal="center" vertical="center"/>
    </xf>
    <xf numFmtId="0" fontId="29" fillId="0" borderId="0" xfId="12" applyFill="1" applyAlignment="1">
      <alignment horizontal="left" vertical="top" indent="2"/>
    </xf>
    <xf numFmtId="37" fontId="18" fillId="0" borderId="0" xfId="0" applyNumberFormat="1" applyFont="1" applyFill="1" applyBorder="1" applyAlignment="1">
      <alignment horizontal="center" vertical="center"/>
    </xf>
    <xf numFmtId="37" fontId="8" fillId="0" borderId="0" xfId="1" applyNumberFormat="1" applyFont="1" applyFill="1" applyBorder="1" applyAlignment="1">
      <alignment horizontal="center" vertical="center"/>
    </xf>
    <xf numFmtId="42" fontId="8" fillId="0" borderId="0" xfId="0" applyNumberFormat="1" applyFont="1" applyFill="1" applyBorder="1" applyAlignment="1">
      <alignment vertical="center"/>
    </xf>
    <xf numFmtId="169" fontId="5" fillId="0" borderId="0" xfId="0" applyNumberFormat="1" applyFont="1" applyFill="1" applyBorder="1" applyAlignment="1">
      <alignment horizontal="center" vertical="center"/>
    </xf>
    <xf numFmtId="0" fontId="29" fillId="0" borderId="0" xfId="12" applyAlignment="1">
      <alignment horizontal="left" vertical="top" indent="3"/>
    </xf>
    <xf numFmtId="10" fontId="12" fillId="0" borderId="0" xfId="1" applyNumberFormat="1" applyFont="1" applyFill="1" applyBorder="1" applyAlignment="1">
      <alignment vertical="center"/>
    </xf>
    <xf numFmtId="10" fontId="12" fillId="0" borderId="0" xfId="1" applyNumberFormat="1" applyFont="1" applyFill="1" applyBorder="1" applyAlignment="1"/>
    <xf numFmtId="10" fontId="0" fillId="0" borderId="0" xfId="0" applyNumberFormat="1" applyFill="1" applyBorder="1"/>
    <xf numFmtId="0" fontId="30" fillId="0" borderId="0" xfId="0" applyFont="1" applyFill="1" applyAlignment="1">
      <alignment vertical="top"/>
    </xf>
    <xf numFmtId="42" fontId="21" fillId="0" borderId="0" xfId="0" applyNumberFormat="1" applyFont="1" applyFill="1" applyBorder="1" applyAlignment="1">
      <alignment horizontal="center" vertical="center"/>
    </xf>
    <xf numFmtId="42" fontId="19" fillId="0" borderId="0" xfId="0" applyNumberFormat="1" applyFont="1" applyFill="1" applyBorder="1" applyAlignment="1">
      <alignment horizontal="center" vertical="center"/>
    </xf>
    <xf numFmtId="165" fontId="21" fillId="0" borderId="0"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0" fontId="24" fillId="0" borderId="0" xfId="0" applyFont="1" applyFill="1" applyBorder="1" applyAlignment="1">
      <alignment horizontal="left" vertical="top"/>
    </xf>
    <xf numFmtId="0" fontId="5"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9" fillId="0" borderId="0" xfId="12" applyAlignment="1">
      <alignment horizontal="left" vertical="center" indent="4"/>
    </xf>
    <xf numFmtId="0" fontId="0" fillId="10" borderId="0" xfId="0" applyFill="1"/>
    <xf numFmtId="49" fontId="5" fillId="9" borderId="52" xfId="0" applyNumberFormat="1" applyFont="1" applyFill="1" applyBorder="1" applyAlignment="1">
      <alignment horizontal="center" vertical="center"/>
    </xf>
    <xf numFmtId="42" fontId="5" fillId="0" borderId="0" xfId="6" applyNumberFormat="1" applyFont="1" applyFill="1" applyBorder="1" applyAlignment="1">
      <alignment vertical="center"/>
    </xf>
    <xf numFmtId="10" fontId="0" fillId="0" borderId="0" xfId="1" applyNumberFormat="1" applyFont="1" applyFill="1" applyAlignment="1">
      <alignment vertical="center"/>
    </xf>
    <xf numFmtId="0" fontId="33" fillId="0" borderId="0" xfId="0" applyFont="1"/>
    <xf numFmtId="0" fontId="26" fillId="3" borderId="55" xfId="0" applyFont="1" applyFill="1" applyBorder="1" applyAlignment="1">
      <alignment horizontal="center" vertical="center"/>
    </xf>
    <xf numFmtId="0" fontId="19" fillId="5" borderId="56" xfId="0" applyFont="1" applyFill="1" applyBorder="1" applyAlignment="1">
      <alignment horizontal="center" vertical="center"/>
    </xf>
    <xf numFmtId="0" fontId="19" fillId="5" borderId="57" xfId="0" applyFont="1" applyFill="1" applyBorder="1" applyAlignment="1">
      <alignment horizontal="center" vertical="center"/>
    </xf>
    <xf numFmtId="0" fontId="26" fillId="11" borderId="55" xfId="0" applyFont="1" applyFill="1" applyBorder="1" applyAlignment="1">
      <alignment horizontal="center" vertical="center"/>
    </xf>
    <xf numFmtId="164" fontId="16" fillId="7" borderId="1" xfId="0" applyNumberFormat="1" applyFont="1" applyFill="1" applyBorder="1" applyAlignment="1">
      <alignment horizontal="center" vertical="center"/>
    </xf>
    <xf numFmtId="0" fontId="19" fillId="12" borderId="56" xfId="0" applyFont="1" applyFill="1" applyBorder="1" applyAlignment="1">
      <alignment horizontal="center" vertical="center"/>
    </xf>
    <xf numFmtId="0" fontId="26" fillId="0" borderId="55" xfId="0" applyFont="1" applyFill="1" applyBorder="1" applyAlignment="1">
      <alignment horizontal="center" vertical="center"/>
    </xf>
    <xf numFmtId="0" fontId="19" fillId="0" borderId="56" xfId="0" applyFont="1" applyFill="1" applyBorder="1" applyAlignment="1">
      <alignment horizontal="center" vertical="center"/>
    </xf>
    <xf numFmtId="0" fontId="19" fillId="13" borderId="57" xfId="0" applyFont="1" applyFill="1" applyBorder="1" applyAlignment="1">
      <alignment horizontal="center" vertical="center"/>
    </xf>
    <xf numFmtId="37" fontId="18" fillId="0" borderId="0" xfId="0" applyNumberFormat="1" applyFont="1" applyAlignment="1">
      <alignment horizontal="center" vertical="center"/>
    </xf>
    <xf numFmtId="164" fontId="0" fillId="0" borderId="0" xfId="0" applyNumberFormat="1"/>
    <xf numFmtId="0" fontId="0" fillId="0" borderId="0" xfId="0" applyAlignment="1">
      <alignment horizontal="left" vertical="top" wrapText="1"/>
    </xf>
    <xf numFmtId="0" fontId="27" fillId="0" borderId="44" xfId="0" applyFont="1" applyBorder="1" applyAlignment="1">
      <alignment horizontal="right"/>
    </xf>
    <xf numFmtId="0" fontId="35" fillId="0" borderId="0" xfId="0" applyFont="1" applyAlignment="1">
      <alignment horizontal="left" vertical="top" wrapText="1"/>
    </xf>
    <xf numFmtId="0" fontId="18" fillId="7" borderId="26" xfId="0" applyFont="1" applyFill="1" applyBorder="1" applyAlignment="1">
      <alignment horizontal="center" vertical="center"/>
    </xf>
    <xf numFmtId="0" fontId="18" fillId="7" borderId="27" xfId="0" applyFont="1" applyFill="1" applyBorder="1" applyAlignment="1">
      <alignment horizontal="center" vertical="center"/>
    </xf>
    <xf numFmtId="0" fontId="18" fillId="6" borderId="29" xfId="0" applyFont="1" applyFill="1" applyBorder="1" applyAlignment="1">
      <alignment horizontal="center" vertical="center"/>
    </xf>
    <xf numFmtId="0" fontId="18" fillId="6" borderId="30" xfId="0" applyFont="1" applyFill="1" applyBorder="1" applyAlignment="1">
      <alignment horizontal="center" vertical="center"/>
    </xf>
    <xf numFmtId="0" fontId="18" fillId="6" borderId="31" xfId="0" applyFont="1" applyFill="1" applyBorder="1" applyAlignment="1">
      <alignment horizontal="center" vertical="center"/>
    </xf>
    <xf numFmtId="0" fontId="18" fillId="0" borderId="0" xfId="0" applyFont="1" applyFill="1" applyAlignment="1">
      <alignment vertical="center"/>
    </xf>
    <xf numFmtId="0" fontId="18"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xf>
    <xf numFmtId="0" fontId="15" fillId="0" borderId="0" xfId="0" applyFont="1" applyFill="1" applyAlignment="1">
      <alignment horizontal="center" vertical="center"/>
    </xf>
  </cellXfs>
  <cellStyles count="13">
    <cellStyle name="Comma" xfId="6" builtinId="3"/>
    <cellStyle name="Comma 2" xfId="11" xr:uid="{00000000-0005-0000-0000-000001000000}"/>
    <cellStyle name="Currency" xfId="7" builtinId="4"/>
    <cellStyle name="Currency 2" xfId="4" xr:uid="{00000000-0005-0000-0000-000003000000}"/>
    <cellStyle name="Currency 3" xfId="10" xr:uid="{00000000-0005-0000-0000-000004000000}"/>
    <cellStyle name="Hyperlink" xfId="12" builtinId="8"/>
    <cellStyle name="Hyperlink 2" xfId="8" xr:uid="{00000000-0005-0000-0000-000006000000}"/>
    <cellStyle name="Normal" xfId="0" builtinId="0"/>
    <cellStyle name="Normal 2" xfId="2" xr:uid="{00000000-0005-0000-0000-000008000000}"/>
    <cellStyle name="Normal 3" xfId="3" xr:uid="{00000000-0005-0000-0000-000009000000}"/>
    <cellStyle name="Normal 4" xfId="5" xr:uid="{00000000-0005-0000-0000-00000A000000}"/>
    <cellStyle name="Normal 5" xfId="9" xr:uid="{00000000-0005-0000-0000-00000B000000}"/>
    <cellStyle name="Percent" xfId="1" builtinId="5"/>
  </cellStyles>
  <dxfs count="47">
    <dxf>
      <font>
        <color rgb="FFC00000"/>
      </font>
      <fill>
        <patternFill patternType="none">
          <bgColor auto="1"/>
        </patternFill>
      </fill>
    </dxf>
    <dxf>
      <font>
        <color rgb="FFC00000"/>
      </font>
      <fill>
        <patternFill patternType="solid">
          <bgColor theme="0" tint="-4.9989318521683403E-2"/>
        </patternFill>
      </fill>
    </dxf>
    <dxf>
      <font>
        <color rgb="FFC00000"/>
      </font>
      <fill>
        <patternFill patternType="none">
          <bgColor auto="1"/>
        </patternFill>
      </fill>
    </dxf>
    <dxf>
      <font>
        <b val="0"/>
        <i/>
        <color rgb="FFFF0000"/>
      </font>
      <fill>
        <patternFill patternType="none">
          <bgColor auto="1"/>
        </patternFill>
      </fill>
    </dxf>
    <dxf>
      <font>
        <b/>
        <i/>
        <color rgb="FFFF0000"/>
      </font>
      <fill>
        <patternFill patternType="none">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border>
        <left style="thin">
          <color theme="6" tint="-0.24994659260841701"/>
        </left>
        <right style="thin">
          <color theme="6" tint="-0.24994659260841701"/>
        </right>
        <top style="thin">
          <color theme="6" tint="-0.24994659260841701"/>
        </top>
        <bottom style="thin">
          <color theme="6" tint="-0.24994659260841701"/>
        </bottom>
      </border>
    </dxf>
    <dxf>
      <font>
        <color rgb="FF006100"/>
      </font>
      <fill>
        <patternFill>
          <bgColor rgb="FFC6EFCE"/>
        </patternFill>
      </fill>
      <border>
        <left style="thin">
          <color theme="6" tint="-0.24994659260841701"/>
        </left>
        <right style="thin">
          <color theme="6" tint="-0.24994659260841701"/>
        </right>
        <top style="thin">
          <color theme="6" tint="-0.24994659260841701"/>
        </top>
        <bottom style="thin">
          <color theme="6" tint="-0.24994659260841701"/>
        </bottom>
      </border>
    </dxf>
    <dxf>
      <font>
        <color rgb="FF9C0006"/>
      </font>
      <fill>
        <patternFill>
          <bgColor rgb="FFFFC7CE"/>
        </patternFill>
      </fill>
    </dxf>
    <dxf>
      <font>
        <color rgb="FF006100"/>
      </font>
      <fill>
        <patternFill>
          <bgColor rgb="FFC6EFCE"/>
        </patternFill>
      </fill>
      <border>
        <left style="thin">
          <color theme="6" tint="-0.24994659260841701"/>
        </left>
        <right style="thin">
          <color theme="6" tint="-0.24994659260841701"/>
        </right>
        <top style="thin">
          <color theme="6" tint="-0.24994659260841701"/>
        </top>
        <bottom style="thin">
          <color theme="6" tint="-0.24994659260841701"/>
        </bottom>
      </border>
    </dxf>
    <dxf>
      <font>
        <color rgb="FF006100"/>
      </font>
      <fill>
        <patternFill>
          <bgColor rgb="FFC6EFCE"/>
        </patternFill>
      </fill>
      <border>
        <left style="thin">
          <color theme="6" tint="-0.24994659260841701"/>
        </left>
        <right style="thin">
          <color theme="6" tint="-0.24994659260841701"/>
        </right>
        <top style="thin">
          <color theme="6" tint="-0.24994659260841701"/>
        </top>
        <bottom style="thin">
          <color theme="6" tint="-0.24994659260841701"/>
        </bottom>
      </border>
    </dxf>
    <dxf>
      <font>
        <color rgb="FF9C0006"/>
      </font>
      <fill>
        <patternFill>
          <bgColor rgb="FFFFC7CE"/>
        </patternFill>
      </fill>
    </dxf>
  </dxfs>
  <tableStyles count="0" defaultTableStyle="TableStyleMedium2" defaultPivotStyle="PivotStyleLight16"/>
  <colors>
    <mruColors>
      <color rgb="FFFFCC66"/>
      <color rgb="FF7B9FC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Percentage Change from Prior Year</a:t>
            </a:r>
            <a:r>
              <a:rPr lang="en-US" sz="1400" baseline="0">
                <a:latin typeface="Arial" panose="020B0604020202020204" pitchFamily="34" charset="0"/>
                <a:cs typeface="Arial" panose="020B0604020202020204" pitchFamily="34" charset="0"/>
              </a:rPr>
              <a:t> Net Operating </a:t>
            </a:r>
            <a:r>
              <a:rPr lang="en-US" sz="1400">
                <a:latin typeface="Arial" panose="020B0604020202020204" pitchFamily="34" charset="0"/>
                <a:cs typeface="Arial" panose="020B0604020202020204" pitchFamily="34" charset="0"/>
              </a:rPr>
              <a:t> </a:t>
            </a:r>
            <a:r>
              <a:rPr lang="en-US" sz="1400" baseline="0">
                <a:latin typeface="Arial" panose="020B0604020202020204" pitchFamily="34" charset="0"/>
                <a:cs typeface="Arial" panose="020B0604020202020204" pitchFamily="34" charset="0"/>
              </a:rPr>
              <a:t>Revenues (constant dollars)</a:t>
            </a:r>
            <a:endParaRPr lang="en-US" sz="1400">
              <a:latin typeface="Arial" panose="020B0604020202020204" pitchFamily="34" charset="0"/>
              <a:cs typeface="Arial" panose="020B0604020202020204" pitchFamily="34" charset="0"/>
            </a:endParaRPr>
          </a:p>
        </c:rich>
      </c:tx>
      <c:layout>
        <c:manualLayout>
          <c:xMode val="edge"/>
          <c:yMode val="edge"/>
          <c:x val="3.932532522568765E-2"/>
          <c:y val="2.864912897009355E-2"/>
        </c:manualLayout>
      </c:layout>
      <c:overlay val="0"/>
    </c:title>
    <c:autoTitleDeleted val="0"/>
    <c:plotArea>
      <c:layout>
        <c:manualLayout>
          <c:layoutTarget val="inner"/>
          <c:xMode val="edge"/>
          <c:yMode val="edge"/>
          <c:x val="4.5441256402312905E-2"/>
          <c:y val="8.7919193460369749E-2"/>
          <c:w val="0.94735839785354392"/>
          <c:h val="0.86082347481327315"/>
        </c:manualLayout>
      </c:layout>
      <c:barChart>
        <c:barDir val="col"/>
        <c:grouping val="clustered"/>
        <c:varyColors val="0"/>
        <c:ser>
          <c:idx val="0"/>
          <c:order val="0"/>
          <c:tx>
            <c:v>% Change from Prior Years</c:v>
          </c:tx>
          <c:spPr>
            <a:solidFill>
              <a:srgbClr val="558ED5"/>
            </a:solidFill>
            <a:ln w="38100"/>
          </c:spPr>
          <c:invertIfNegative val="1"/>
          <c:dPt>
            <c:idx val="2"/>
            <c:invertIfNegative val="0"/>
            <c:bubble3D val="0"/>
            <c:spPr>
              <a:solidFill>
                <a:srgbClr val="C00000"/>
              </a:solidFill>
              <a:ln w="38100">
                <a:gradFill>
                  <a:gsLst>
                    <a:gs pos="0">
                      <a:srgbClr val="C00000"/>
                    </a:gs>
                    <a:gs pos="50000">
                      <a:srgbClr val="C00000"/>
                    </a:gs>
                    <a:gs pos="100000">
                      <a:srgbClr val="C00000"/>
                    </a:gs>
                  </a:gsLst>
                  <a:lin ang="5400000" scaled="0"/>
                </a:gradFill>
              </a:ln>
            </c:spPr>
            <c:extLst>
              <c:ext xmlns:c16="http://schemas.microsoft.com/office/drawing/2014/chart" uri="{C3380CC4-5D6E-409C-BE32-E72D297353CC}">
                <c16:uniqueId val="{00000001-CF00-4546-8258-A5DD72E89C94}"/>
              </c:ext>
            </c:extLst>
          </c:dPt>
          <c:dPt>
            <c:idx val="3"/>
            <c:invertIfNegative val="1"/>
            <c:bubble3D val="0"/>
            <c:extLst>
              <c:ext xmlns:c16="http://schemas.microsoft.com/office/drawing/2014/chart" uri="{C3380CC4-5D6E-409C-BE32-E72D297353CC}">
                <c16:uniqueId val="{00000003-CF00-4546-8258-A5DD72E89C94}"/>
              </c:ext>
            </c:extLst>
          </c:dPt>
          <c:dPt>
            <c:idx val="5"/>
            <c:invertIfNegative val="0"/>
            <c:bubble3D val="0"/>
            <c:spPr>
              <a:solidFill>
                <a:srgbClr val="C00000"/>
              </a:solidFill>
              <a:ln w="38100">
                <a:gradFill>
                  <a:gsLst>
                    <a:gs pos="0">
                      <a:srgbClr val="C00000"/>
                    </a:gs>
                    <a:gs pos="50000">
                      <a:srgbClr val="C00000"/>
                    </a:gs>
                    <a:gs pos="100000">
                      <a:srgbClr val="C00000"/>
                    </a:gs>
                  </a:gsLst>
                  <a:lin ang="5400000" scaled="0"/>
                </a:gradFill>
              </a:ln>
            </c:spPr>
            <c:extLst>
              <c:ext xmlns:c16="http://schemas.microsoft.com/office/drawing/2014/chart" uri="{C3380CC4-5D6E-409C-BE32-E72D297353CC}">
                <c16:uniqueId val="{00000005-CF00-4546-8258-A5DD72E89C94}"/>
              </c:ext>
            </c:extLst>
          </c:dPt>
          <c:dLbls>
            <c:dLbl>
              <c:idx val="2"/>
              <c:spPr>
                <a:solidFill>
                  <a:schemeClr val="bg1">
                    <a:lumMod val="95000"/>
                  </a:schemeClr>
                </a:solidFill>
                <a:ln>
                  <a:solidFill>
                    <a:schemeClr val="tx1">
                      <a:lumMod val="50000"/>
                      <a:lumOff val="50000"/>
                    </a:schemeClr>
                  </a:solidFill>
                </a:ln>
                <a:effectLst/>
              </c:spPr>
              <c:txPr>
                <a:bodyPr/>
                <a:lstStyle/>
                <a:p>
                  <a:pPr>
                    <a:defRPr sz="1400" b="1">
                      <a:solidFill>
                        <a:srgbClr val="C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CF00-4546-8258-A5DD72E89C94}"/>
                </c:ext>
              </c:extLst>
            </c:dLbl>
            <c:dLbl>
              <c:idx val="5"/>
              <c:spPr>
                <a:solidFill>
                  <a:schemeClr val="bg1">
                    <a:lumMod val="95000"/>
                  </a:schemeClr>
                </a:solidFill>
                <a:ln>
                  <a:solidFill>
                    <a:schemeClr val="tx1">
                      <a:lumMod val="50000"/>
                      <a:lumOff val="50000"/>
                    </a:schemeClr>
                  </a:solidFill>
                </a:ln>
                <a:effectLst/>
              </c:spPr>
              <c:txPr>
                <a:bodyPr/>
                <a:lstStyle/>
                <a:p>
                  <a:pPr>
                    <a:defRPr sz="1400" b="1">
                      <a:solidFill>
                        <a:srgbClr val="C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CF00-4546-8258-A5DD72E89C94}"/>
                </c:ext>
              </c:extLst>
            </c:dLbl>
            <c:spPr>
              <a:solidFill>
                <a:schemeClr val="bg1">
                  <a:lumMod val="95000"/>
                </a:schemeClr>
              </a:solidFill>
              <a:ln>
                <a:solidFill>
                  <a:schemeClr val="tx1">
                    <a:lumMod val="50000"/>
                    <a:lumOff val="50000"/>
                  </a:schemeClr>
                </a:solidFill>
              </a:ln>
              <a:effectLst/>
            </c:spPr>
            <c:txPr>
              <a:bodyPr/>
              <a:lstStyle/>
              <a:p>
                <a:pPr>
                  <a:defRPr sz="1400" b="1">
                    <a:latin typeface="Arial Narrow" panose="020B060602020203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'1 - Net Operating Revenues'!$H$33:$H$43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'1 - Net Operating Revenues'!$S$33:$S$43</c:f>
              <c:numCache>
                <c:formatCode>0.00%</c:formatCode>
                <c:ptCount val="11"/>
                <c:pt idx="0">
                  <c:v>0.18847114997375836</c:v>
                </c:pt>
                <c:pt idx="1">
                  <c:v>1.6819276018009921E-2</c:v>
                </c:pt>
                <c:pt idx="2">
                  <c:v>1.0123605374205091E-2</c:v>
                </c:pt>
                <c:pt idx="3">
                  <c:v>2.8711755861456689E-2</c:v>
                </c:pt>
                <c:pt idx="4">
                  <c:v>-4.9585655015032981E-2</c:v>
                </c:pt>
                <c:pt idx="5">
                  <c:v>7.1249254536928985E-2</c:v>
                </c:pt>
                <c:pt idx="6">
                  <c:v>4.6485488925274376E-2</c:v>
                </c:pt>
                <c:pt idx="7">
                  <c:v>1.5594815698161124E-3</c:v>
                </c:pt>
                <c:pt idx="8">
                  <c:v>2.6622436924496728E-2</c:v>
                </c:pt>
                <c:pt idx="9">
                  <c:v>1.7448903153561179E-2</c:v>
                </c:pt>
                <c:pt idx="10">
                  <c:v>3.6800844572935976E-2</c:v>
                </c:pt>
              </c:numCache>
            </c:numRef>
          </c:val>
          <c:extLst>
            <c:ext xmlns:c14="http://schemas.microsoft.com/office/drawing/2007/8/2/chart" uri="{6F2FDCE9-48DA-4B69-8628-5D25D57E5C99}">
              <c14:invertSolidFillFmt>
                <c14:spPr xmlns:c14="http://schemas.microsoft.com/office/drawing/2007/8/2/chart">
                  <a:solidFill>
                    <a:srgbClr val="C00000"/>
                  </a:solidFill>
                  <a:ln w="38100"/>
                </c14:spPr>
              </c14:invertSolidFillFmt>
            </c:ext>
            <c:ext xmlns:c16="http://schemas.microsoft.com/office/drawing/2014/chart" uri="{C3380CC4-5D6E-409C-BE32-E72D297353CC}">
              <c16:uniqueId val="{00000006-CF00-4546-8258-A5DD72E89C94}"/>
            </c:ext>
          </c:extLst>
        </c:ser>
        <c:dLbls>
          <c:showLegendKey val="0"/>
          <c:showVal val="0"/>
          <c:showCatName val="0"/>
          <c:showSerName val="0"/>
          <c:showPercent val="0"/>
          <c:showBubbleSize val="0"/>
        </c:dLbls>
        <c:gapWidth val="62"/>
        <c:axId val="98967936"/>
        <c:axId val="98969472"/>
      </c:barChart>
      <c:catAx>
        <c:axId val="98967936"/>
        <c:scaling>
          <c:orientation val="minMax"/>
        </c:scaling>
        <c:delete val="0"/>
        <c:axPos val="b"/>
        <c:numFmt formatCode="General" sourceLinked="1"/>
        <c:majorTickMark val="out"/>
        <c:minorTickMark val="none"/>
        <c:tickLblPos val="nextTo"/>
        <c:spPr>
          <a:solidFill>
            <a:schemeClr val="bg1">
              <a:lumMod val="95000"/>
            </a:schemeClr>
          </a:solidFill>
          <a:ln w="28575">
            <a:solidFill>
              <a:schemeClr val="tx1">
                <a:lumMod val="65000"/>
                <a:lumOff val="35000"/>
              </a:schemeClr>
            </a:solidFill>
          </a:ln>
        </c:spPr>
        <c:txPr>
          <a:bodyPr/>
          <a:lstStyle/>
          <a:p>
            <a:pPr>
              <a:defRPr sz="1400" b="1">
                <a:latin typeface="Arial Narrow" panose="020B0606020202030204" pitchFamily="34" charset="0"/>
              </a:defRPr>
            </a:pPr>
            <a:endParaRPr lang="en-US"/>
          </a:p>
        </c:txPr>
        <c:crossAx val="98969472"/>
        <c:crosses val="autoZero"/>
        <c:auto val="1"/>
        <c:lblAlgn val="ctr"/>
        <c:lblOffset val="100"/>
        <c:noMultiLvlLbl val="0"/>
      </c:catAx>
      <c:valAx>
        <c:axId val="98969472"/>
        <c:scaling>
          <c:orientation val="minMax"/>
          <c:max val="5.000000000000001E-2"/>
          <c:min val="-5.000000000000001E-2"/>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8967936"/>
        <c:crosses val="autoZero"/>
        <c:crossBetween val="between"/>
        <c:majorUnit val="2.0000000000000004E-2"/>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New Growth By Class</a:t>
            </a:r>
          </a:p>
        </c:rich>
      </c:tx>
      <c:layout>
        <c:manualLayout>
          <c:xMode val="edge"/>
          <c:yMode val="edge"/>
          <c:x val="7.7974962737801884E-2"/>
          <c:y val="9.1560199686303474E-3"/>
        </c:manualLayout>
      </c:layout>
      <c:overlay val="1"/>
    </c:title>
    <c:autoTitleDeleted val="0"/>
    <c:plotArea>
      <c:layout>
        <c:manualLayout>
          <c:layoutTarget val="inner"/>
          <c:xMode val="edge"/>
          <c:yMode val="edge"/>
          <c:x val="7.7647696658920906E-2"/>
          <c:y val="6.0023778829366055E-2"/>
          <c:w val="0.89481812961606244"/>
          <c:h val="0.8007519762121339"/>
        </c:manualLayout>
      </c:layout>
      <c:areaChart>
        <c:grouping val="stacked"/>
        <c:varyColors val="0"/>
        <c:ser>
          <c:idx val="0"/>
          <c:order val="0"/>
          <c:tx>
            <c:strRef>
              <c:f>'4a - Levy Limit'!$K$45</c:f>
              <c:strCache>
                <c:ptCount val="1"/>
                <c:pt idx="0">
                  <c:v>Residential</c:v>
                </c:pt>
              </c:strCache>
            </c:strRef>
          </c:tx>
          <c:spPr>
            <a:gradFill>
              <a:gsLst>
                <a:gs pos="25000">
                  <a:schemeClr val="accent1">
                    <a:lumMod val="75000"/>
                  </a:schemeClr>
                </a:gs>
                <a:gs pos="85000">
                  <a:schemeClr val="accent1">
                    <a:lumMod val="60000"/>
                    <a:lumOff val="40000"/>
                  </a:schemeClr>
                </a:gs>
                <a:gs pos="100000">
                  <a:schemeClr val="accent1">
                    <a:lumMod val="20000"/>
                    <a:lumOff val="80000"/>
                  </a:schemeClr>
                </a:gs>
              </a:gsLst>
              <a:lin ang="5400000" scaled="0"/>
            </a:gradFill>
            <a:ln>
              <a:solidFill>
                <a:schemeClr val="accent1"/>
              </a:solidFill>
            </a:ln>
          </c:spPr>
          <c:cat>
            <c:numRef>
              <c:f>'4a - Levy Limit'!$J$46:$J$56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'4a - Levy Limit'!$K$46:$K$56</c:f>
              <c:numCache>
                <c:formatCode>_("$"* #,##0_);_("$"* \(#,##0\);_("$"* "-"_);_(@_)</c:formatCode>
                <c:ptCount val="11"/>
                <c:pt idx="0">
                  <c:v>193334</c:v>
                </c:pt>
                <c:pt idx="1">
                  <c:v>306622</c:v>
                </c:pt>
                <c:pt idx="2">
                  <c:v>308576</c:v>
                </c:pt>
                <c:pt idx="3">
                  <c:v>243122</c:v>
                </c:pt>
                <c:pt idx="4">
                  <c:v>345362</c:v>
                </c:pt>
                <c:pt idx="5">
                  <c:v>411225</c:v>
                </c:pt>
                <c:pt idx="6">
                  <c:v>774391</c:v>
                </c:pt>
                <c:pt idx="7">
                  <c:v>679363</c:v>
                </c:pt>
                <c:pt idx="8">
                  <c:v>485214</c:v>
                </c:pt>
                <c:pt idx="9">
                  <c:v>405211</c:v>
                </c:pt>
                <c:pt idx="10">
                  <c:v>448672</c:v>
                </c:pt>
              </c:numCache>
            </c:numRef>
          </c:val>
          <c:extLst>
            <c:ext xmlns:c16="http://schemas.microsoft.com/office/drawing/2014/chart" uri="{C3380CC4-5D6E-409C-BE32-E72D297353CC}">
              <c16:uniqueId val="{00000000-EF1D-4711-B062-F861A5A5872A}"/>
            </c:ext>
          </c:extLst>
        </c:ser>
        <c:ser>
          <c:idx val="1"/>
          <c:order val="1"/>
          <c:tx>
            <c:strRef>
              <c:f>'4a - Levy Limit'!$L$45</c:f>
              <c:strCache>
                <c:ptCount val="1"/>
                <c:pt idx="0">
                  <c:v>Commercial/  Industrial</c:v>
                </c:pt>
              </c:strCache>
            </c:strRef>
          </c:tx>
          <c:spPr>
            <a:gradFill>
              <a:gsLst>
                <a:gs pos="0">
                  <a:schemeClr val="accent2">
                    <a:lumMod val="75000"/>
                  </a:schemeClr>
                </a:gs>
                <a:gs pos="98000">
                  <a:schemeClr val="accent2">
                    <a:lumMod val="60000"/>
                    <a:lumOff val="40000"/>
                  </a:schemeClr>
                </a:gs>
                <a:gs pos="93000">
                  <a:srgbClr val="FF0000"/>
                </a:gs>
              </a:gsLst>
              <a:lin ang="5400000" scaled="0"/>
            </a:gradFill>
            <a:ln>
              <a:solidFill>
                <a:schemeClr val="accent2">
                  <a:lumMod val="75000"/>
                </a:schemeClr>
              </a:solidFill>
            </a:ln>
          </c:spPr>
          <c:cat>
            <c:numRef>
              <c:f>'4a - Levy Limit'!$J$46:$J$56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'4a - Levy Limit'!$L$46:$L$56</c:f>
              <c:numCache>
                <c:formatCode>_("$"* #,##0_);_("$"* \(#,##0\);_("$"* "-"_);_(@_)</c:formatCode>
                <c:ptCount val="11"/>
                <c:pt idx="0">
                  <c:v>3584</c:v>
                </c:pt>
                <c:pt idx="1">
                  <c:v>19</c:v>
                </c:pt>
                <c:pt idx="2">
                  <c:v>0</c:v>
                </c:pt>
                <c:pt idx="3">
                  <c:v>3567</c:v>
                </c:pt>
                <c:pt idx="4">
                  <c:v>18317</c:v>
                </c:pt>
                <c:pt idx="5">
                  <c:v>140977</c:v>
                </c:pt>
                <c:pt idx="6">
                  <c:v>917</c:v>
                </c:pt>
                <c:pt idx="7">
                  <c:v>18786</c:v>
                </c:pt>
                <c:pt idx="8">
                  <c:v>35311</c:v>
                </c:pt>
                <c:pt idx="9">
                  <c:v>20552</c:v>
                </c:pt>
                <c:pt idx="10">
                  <c:v>37578</c:v>
                </c:pt>
              </c:numCache>
            </c:numRef>
          </c:val>
          <c:extLst>
            <c:ext xmlns:c16="http://schemas.microsoft.com/office/drawing/2014/chart" uri="{C3380CC4-5D6E-409C-BE32-E72D297353CC}">
              <c16:uniqueId val="{00000001-EF1D-4711-B062-F861A5A5872A}"/>
            </c:ext>
          </c:extLst>
        </c:ser>
        <c:ser>
          <c:idx val="2"/>
          <c:order val="2"/>
          <c:tx>
            <c:strRef>
              <c:f>'4a - Levy Limit'!$M$45</c:f>
              <c:strCache>
                <c:ptCount val="1"/>
                <c:pt idx="0">
                  <c:v>Personal</c:v>
                </c:pt>
              </c:strCache>
            </c:strRef>
          </c:tx>
          <c:spPr>
            <a:gradFill>
              <a:gsLst>
                <a:gs pos="60000">
                  <a:schemeClr val="accent3">
                    <a:lumMod val="75000"/>
                  </a:schemeClr>
                </a:gs>
                <a:gs pos="100000">
                  <a:schemeClr val="accent3">
                    <a:lumMod val="40000"/>
                    <a:lumOff val="60000"/>
                  </a:schemeClr>
                </a:gs>
                <a:gs pos="100000">
                  <a:schemeClr val="accent3">
                    <a:lumMod val="40000"/>
                    <a:lumOff val="60000"/>
                  </a:schemeClr>
                </a:gs>
              </a:gsLst>
              <a:lin ang="5400000" scaled="0"/>
            </a:gradFill>
            <a:ln>
              <a:solidFill>
                <a:srgbClr val="00B050"/>
              </a:solidFill>
            </a:ln>
          </c:spPr>
          <c:cat>
            <c:numRef>
              <c:f>'4a - Levy Limit'!$J$46:$J$56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'4a - Levy Limit'!$M$46:$M$56</c:f>
              <c:numCache>
                <c:formatCode>_("$"* #,##0_);_("$"* \(#,##0\);_("$"* "-"_);_(@_)</c:formatCode>
                <c:ptCount val="11"/>
                <c:pt idx="0">
                  <c:v>57536</c:v>
                </c:pt>
                <c:pt idx="1">
                  <c:v>70905</c:v>
                </c:pt>
                <c:pt idx="2">
                  <c:v>57020</c:v>
                </c:pt>
                <c:pt idx="3">
                  <c:v>115860</c:v>
                </c:pt>
                <c:pt idx="4">
                  <c:v>70595</c:v>
                </c:pt>
                <c:pt idx="5">
                  <c:v>79274</c:v>
                </c:pt>
                <c:pt idx="6">
                  <c:v>123299</c:v>
                </c:pt>
                <c:pt idx="7">
                  <c:v>147774</c:v>
                </c:pt>
                <c:pt idx="8">
                  <c:v>59710</c:v>
                </c:pt>
                <c:pt idx="9">
                  <c:v>110600</c:v>
                </c:pt>
                <c:pt idx="10">
                  <c:v>159883</c:v>
                </c:pt>
              </c:numCache>
            </c:numRef>
          </c:val>
          <c:extLst>
            <c:ext xmlns:c16="http://schemas.microsoft.com/office/drawing/2014/chart" uri="{C3380CC4-5D6E-409C-BE32-E72D297353CC}">
              <c16:uniqueId val="{00000002-EF1D-4711-B062-F861A5A5872A}"/>
            </c:ext>
          </c:extLst>
        </c:ser>
        <c:dLbls>
          <c:showLegendKey val="0"/>
          <c:showVal val="0"/>
          <c:showCatName val="0"/>
          <c:showSerName val="0"/>
          <c:showPercent val="0"/>
          <c:showBubbleSize val="0"/>
        </c:dLbls>
        <c:axId val="99694080"/>
        <c:axId val="99695616"/>
      </c:areaChart>
      <c:catAx>
        <c:axId val="99694080"/>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cs typeface="Arial" panose="020B0604020202020204" pitchFamily="34" charset="0"/>
              </a:defRPr>
            </a:pPr>
            <a:endParaRPr lang="en-US"/>
          </a:p>
        </c:txPr>
        <c:crossAx val="99695616"/>
        <c:crosses val="autoZero"/>
        <c:auto val="1"/>
        <c:lblAlgn val="ctr"/>
        <c:lblOffset val="100"/>
        <c:noMultiLvlLbl val="0"/>
      </c:catAx>
      <c:valAx>
        <c:axId val="99695616"/>
        <c:scaling>
          <c:orientation val="minMax"/>
        </c:scaling>
        <c:delete val="0"/>
        <c:axPos val="l"/>
        <c:numFmt formatCode="&quot;$&quot;#,##0.0" sourceLinked="0"/>
        <c:majorTickMark val="out"/>
        <c:minorTickMark val="none"/>
        <c:tickLblPos val="nextTo"/>
        <c:spPr>
          <a:ln w="25400">
            <a:solidFill>
              <a:schemeClr val="tx1">
                <a:alpha val="83000"/>
              </a:schemeClr>
            </a:solidFill>
          </a:ln>
        </c:spPr>
        <c:txPr>
          <a:bodyPr/>
          <a:lstStyle/>
          <a:p>
            <a:pPr>
              <a:defRPr sz="1400" b="1">
                <a:latin typeface="Arial Narrow" panose="020B0606020202030204" pitchFamily="34" charset="0"/>
                <a:cs typeface="Arial" panose="020B0604020202020204" pitchFamily="34" charset="0"/>
              </a:defRPr>
            </a:pPr>
            <a:endParaRPr lang="en-US"/>
          </a:p>
        </c:txPr>
        <c:crossAx val="99694080"/>
        <c:crosses val="autoZero"/>
        <c:crossBetween val="midCat"/>
        <c:majorUnit val="400000"/>
        <c:dispUnits>
          <c:builtInUnit val="millions"/>
          <c:dispUnitsLbl>
            <c:layout>
              <c:manualLayout>
                <c:xMode val="edge"/>
                <c:yMode val="edge"/>
                <c:x val="1.8442187331485862E-2"/>
                <c:y val="9.2236719499153547E-2"/>
              </c:manualLayout>
            </c:layout>
            <c:txPr>
              <a:bodyPr/>
              <a:lstStyle/>
              <a:p>
                <a:pPr>
                  <a:defRPr sz="1200" b="1">
                    <a:latin typeface="Arial" panose="020B0604020202020204" pitchFamily="34" charset="0"/>
                    <a:cs typeface="Arial" panose="020B0604020202020204" pitchFamily="34" charset="0"/>
                  </a:defRPr>
                </a:pPr>
                <a:endParaRPr lang="en-US"/>
              </a:p>
            </c:txPr>
          </c:dispUnitsLbl>
        </c:dispUnits>
      </c:valAx>
      <c:spPr>
        <a:noFill/>
        <a:ln w="25400">
          <a:noFill/>
        </a:ln>
      </c:spPr>
    </c:plotArea>
    <c:legend>
      <c:legendPos val="r"/>
      <c:layout>
        <c:manualLayout>
          <c:xMode val="edge"/>
          <c:yMode val="edge"/>
          <c:x val="0.10474172967158507"/>
          <c:y val="0.942591522717942"/>
          <c:w val="0.83106955883834766"/>
          <c:h val="5.5439897066475528E-2"/>
        </c:manualLayout>
      </c:layout>
      <c:overlay val="0"/>
      <c:txPr>
        <a:bodyPr/>
        <a:lstStyle/>
        <a:p>
          <a:pPr>
            <a:defRPr sz="1600">
              <a:latin typeface="Arial" panose="020B0604020202020204" pitchFamily="34" charset="0"/>
              <a:cs typeface="Arial" panose="020B0604020202020204" pitchFamily="34" charset="0"/>
            </a:defRPr>
          </a:pPr>
          <a:endParaRPr lang="en-US"/>
        </a:p>
      </c:txPr>
    </c:legend>
    <c:plotVisOnly val="1"/>
    <c:dispBlanksAs val="zero"/>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Override</a:t>
            </a:r>
            <a:r>
              <a:rPr lang="en-US" sz="1400" baseline="0">
                <a:latin typeface="Arial" panose="020B0604020202020204" pitchFamily="34" charset="0"/>
                <a:cs typeface="Arial" panose="020B0604020202020204" pitchFamily="34" charset="0"/>
              </a:rPr>
              <a:t> Capacity as a Percentage of the Levy Ceiling</a:t>
            </a:r>
            <a:endParaRPr lang="en-US" sz="1400">
              <a:latin typeface="Arial" panose="020B0604020202020204" pitchFamily="34" charset="0"/>
              <a:cs typeface="Arial" panose="020B0604020202020204" pitchFamily="34" charset="0"/>
            </a:endParaRPr>
          </a:p>
        </c:rich>
      </c:tx>
      <c:layout>
        <c:manualLayout>
          <c:xMode val="edge"/>
          <c:yMode val="edge"/>
          <c:x val="6.1276181208200442E-2"/>
          <c:y val="1.8788031370936726E-2"/>
        </c:manualLayout>
      </c:layout>
      <c:overlay val="0"/>
    </c:title>
    <c:autoTitleDeleted val="0"/>
    <c:plotArea>
      <c:layout>
        <c:manualLayout>
          <c:layoutTarget val="inner"/>
          <c:xMode val="edge"/>
          <c:yMode val="edge"/>
          <c:x val="6.7970677986566516E-2"/>
          <c:y val="8.0076883663222437E-2"/>
          <c:w val="0.93074912736511195"/>
          <c:h val="0.83018861750685513"/>
        </c:manualLayout>
      </c:layout>
      <c:lineChart>
        <c:grouping val="standard"/>
        <c:varyColors val="0"/>
        <c:ser>
          <c:idx val="0"/>
          <c:order val="0"/>
          <c:tx>
            <c:strRef>
              <c:f>'4a - Levy Limit'!$X$31</c:f>
              <c:strCache>
                <c:ptCount val="1"/>
                <c:pt idx="0">
                  <c:v>Override Capacity as % Levy Ceiling</c:v>
                </c:pt>
              </c:strCache>
            </c:strRef>
          </c:tx>
          <c:spPr>
            <a:ln w="53975">
              <a:solidFill>
                <a:schemeClr val="tx2">
                  <a:lumMod val="60000"/>
                  <a:lumOff val="40000"/>
                </a:schemeClr>
              </a:solidFill>
            </a:ln>
          </c:spPr>
          <c:marker>
            <c:symbol val="diamond"/>
            <c:size val="10"/>
            <c:spPr>
              <a:solidFill>
                <a:srgbClr val="00B0F0"/>
              </a:solidFill>
              <a:ln>
                <a:solidFill>
                  <a:schemeClr val="tx1"/>
                </a:solidFill>
              </a:ln>
            </c:spPr>
          </c:marker>
          <c:dPt>
            <c:idx val="2"/>
            <c:bubble3D val="0"/>
            <c:extLst>
              <c:ext xmlns:c16="http://schemas.microsoft.com/office/drawing/2014/chart" uri="{C3380CC4-5D6E-409C-BE32-E72D297353CC}">
                <c16:uniqueId val="{00000001-DBE3-4A02-9B72-DB74455756C3}"/>
              </c:ext>
            </c:extLst>
          </c:dPt>
          <c:dPt>
            <c:idx val="3"/>
            <c:bubble3D val="0"/>
            <c:extLst>
              <c:ext xmlns:c16="http://schemas.microsoft.com/office/drawing/2014/chart" uri="{C3380CC4-5D6E-409C-BE32-E72D297353CC}">
                <c16:uniqueId val="{00000003-DBE3-4A02-9B72-DB74455756C3}"/>
              </c:ext>
            </c:extLst>
          </c:dPt>
          <c:dPt>
            <c:idx val="5"/>
            <c:bubble3D val="0"/>
            <c:extLst>
              <c:ext xmlns:c16="http://schemas.microsoft.com/office/drawing/2014/chart" uri="{C3380CC4-5D6E-409C-BE32-E72D297353CC}">
                <c16:uniqueId val="{00000005-DBE3-4A02-9B72-DB74455756C3}"/>
              </c:ext>
            </c:extLst>
          </c:dPt>
          <c:cat>
            <c:numRef>
              <c:f>'4a - Levy Limit'!$J$32:$J$42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'4a - Levy Limit'!$X$32:$X$42</c:f>
              <c:numCache>
                <c:formatCode>0.00%</c:formatCode>
                <c:ptCount val="11"/>
                <c:pt idx="0">
                  <c:v>0.4873782719302599</c:v>
                </c:pt>
                <c:pt idx="1">
                  <c:v>0.4437816703528723</c:v>
                </c:pt>
                <c:pt idx="2">
                  <c:v>0.42981904764491857</c:v>
                </c:pt>
                <c:pt idx="3">
                  <c:v>0.34799223357321551</c:v>
                </c:pt>
                <c:pt idx="4">
                  <c:v>0.37463384200197286</c:v>
                </c:pt>
                <c:pt idx="5">
                  <c:v>0.37632717681966699</c:v>
                </c:pt>
                <c:pt idx="6">
                  <c:v>0.37532181102640022</c:v>
                </c:pt>
                <c:pt idx="7">
                  <c:v>0.38929910186028893</c:v>
                </c:pt>
                <c:pt idx="8">
                  <c:v>0.41140760823551331</c:v>
                </c:pt>
                <c:pt idx="9">
                  <c:v>0.41100982738917141</c:v>
                </c:pt>
                <c:pt idx="10">
                  <c:v>0.42045573189641722</c:v>
                </c:pt>
              </c:numCache>
            </c:numRef>
          </c:val>
          <c:smooth val="0"/>
          <c:extLst>
            <c:ext xmlns:c16="http://schemas.microsoft.com/office/drawing/2014/chart" uri="{C3380CC4-5D6E-409C-BE32-E72D297353CC}">
              <c16:uniqueId val="{00000006-DBE3-4A02-9B72-DB74455756C3}"/>
            </c:ext>
          </c:extLst>
        </c:ser>
        <c:dLbls>
          <c:showLegendKey val="0"/>
          <c:showVal val="0"/>
          <c:showCatName val="0"/>
          <c:showSerName val="0"/>
          <c:showPercent val="0"/>
          <c:showBubbleSize val="0"/>
        </c:dLbls>
        <c:marker val="1"/>
        <c:smooth val="0"/>
        <c:axId val="99731712"/>
        <c:axId val="100667392"/>
      </c:lineChart>
      <c:catAx>
        <c:axId val="99731712"/>
        <c:scaling>
          <c:orientation val="minMax"/>
        </c:scaling>
        <c:delete val="0"/>
        <c:axPos val="b"/>
        <c:numFmt formatCode="General" sourceLinked="1"/>
        <c:majorTickMark val="out"/>
        <c:minorTickMark val="none"/>
        <c:tickLblPos val="nextTo"/>
        <c:spPr>
          <a:ln w="25400">
            <a:solidFill>
              <a:schemeClr val="tx1">
                <a:lumMod val="95000"/>
                <a:lumOff val="5000"/>
              </a:schemeClr>
            </a:solidFill>
          </a:ln>
        </c:spPr>
        <c:txPr>
          <a:bodyPr/>
          <a:lstStyle/>
          <a:p>
            <a:pPr>
              <a:defRPr sz="1400" b="1">
                <a:latin typeface="Arial Narrow" panose="020B0606020202030204" pitchFamily="34" charset="0"/>
                <a:cs typeface="Arial" panose="020B0604020202020204" pitchFamily="34" charset="0"/>
              </a:defRPr>
            </a:pPr>
            <a:endParaRPr lang="en-US"/>
          </a:p>
        </c:txPr>
        <c:crossAx val="100667392"/>
        <c:crosses val="autoZero"/>
        <c:auto val="1"/>
        <c:lblAlgn val="ctr"/>
        <c:lblOffset val="100"/>
        <c:noMultiLvlLbl val="0"/>
      </c:catAx>
      <c:valAx>
        <c:axId val="100667392"/>
        <c:scaling>
          <c:orientation val="minMax"/>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9731712"/>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latin typeface="Arial" panose="020B0604020202020204" pitchFamily="34" charset="0"/>
                <a:cs typeface="Arial" panose="020B0604020202020204" pitchFamily="34" charset="0"/>
              </a:defRPr>
            </a:pPr>
            <a:r>
              <a:rPr lang="en-US" sz="1400" b="1">
                <a:latin typeface="Arial" panose="020B0604020202020204" pitchFamily="34" charset="0"/>
                <a:cs typeface="Arial" panose="020B0604020202020204" pitchFamily="34" charset="0"/>
              </a:rPr>
              <a:t>Override and Levy</a:t>
            </a:r>
            <a:r>
              <a:rPr lang="en-US" sz="1400" b="1" baseline="0">
                <a:latin typeface="Arial" panose="020B0604020202020204" pitchFamily="34" charset="0"/>
                <a:cs typeface="Arial" panose="020B0604020202020204" pitchFamily="34" charset="0"/>
              </a:rPr>
              <a:t> Capacity</a:t>
            </a:r>
            <a:endParaRPr lang="en-US" sz="1400" b="1">
              <a:latin typeface="Arial" panose="020B0604020202020204" pitchFamily="34" charset="0"/>
              <a:cs typeface="Arial" panose="020B0604020202020204" pitchFamily="34" charset="0"/>
            </a:endParaRPr>
          </a:p>
        </c:rich>
      </c:tx>
      <c:layout>
        <c:manualLayout>
          <c:xMode val="edge"/>
          <c:yMode val="edge"/>
          <c:x val="4.0965820039333446E-2"/>
          <c:y val="1.1877924308579422E-2"/>
        </c:manualLayout>
      </c:layout>
      <c:overlay val="1"/>
    </c:title>
    <c:autoTitleDeleted val="0"/>
    <c:plotArea>
      <c:layout>
        <c:manualLayout>
          <c:layoutTarget val="inner"/>
          <c:xMode val="edge"/>
          <c:yMode val="edge"/>
          <c:x val="4.0897903406238389E-2"/>
          <c:y val="5.7678335540856059E-2"/>
          <c:w val="0.95630190772914958"/>
          <c:h val="0.73061203309902079"/>
        </c:manualLayout>
      </c:layout>
      <c:areaChart>
        <c:grouping val="stacked"/>
        <c:varyColors val="0"/>
        <c:ser>
          <c:idx val="0"/>
          <c:order val="0"/>
          <c:tx>
            <c:strRef>
              <c:f>'4a - Levy Limit'!$U$31</c:f>
              <c:strCache>
                <c:ptCount val="1"/>
                <c:pt idx="0">
                  <c:v>Property Tax Levy</c:v>
                </c:pt>
              </c:strCache>
            </c:strRef>
          </c:tx>
          <c:dLbls>
            <c:dLbl>
              <c:idx val="0"/>
              <c:layout>
                <c:manualLayout>
                  <c:x val="7.3566971866619021E-2"/>
                  <c:y val="-1.755057536866572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DE7-423E-B57E-45E8C2583E83}"/>
                </c:ext>
              </c:extLst>
            </c:dLbl>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'4a - Levy Limit'!$J$32:$J$42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'4a - Levy Limit'!$S$32:$S$42</c:f>
              <c:numCache>
                <c:formatCode>_("$"* #,##0_);_("$"* \(#,##0\);_("$"* "-"_);_(@_)</c:formatCode>
                <c:ptCount val="11"/>
                <c:pt idx="0">
                  <c:v>40583320</c:v>
                </c:pt>
                <c:pt idx="1">
                  <c:v>42346668</c:v>
                </c:pt>
                <c:pt idx="2">
                  <c:v>43942286</c:v>
                </c:pt>
                <c:pt idx="3">
                  <c:v>45123884</c:v>
                </c:pt>
                <c:pt idx="4">
                  <c:v>47070917</c:v>
                </c:pt>
                <c:pt idx="5">
                  <c:v>48850029</c:v>
                </c:pt>
                <c:pt idx="6">
                  <c:v>50742946</c:v>
                </c:pt>
                <c:pt idx="7">
                  <c:v>52864120</c:v>
                </c:pt>
                <c:pt idx="8">
                  <c:v>55058150</c:v>
                </c:pt>
                <c:pt idx="9">
                  <c:v>56839636</c:v>
                </c:pt>
                <c:pt idx="10">
                  <c:v>59157903</c:v>
                </c:pt>
              </c:numCache>
            </c:numRef>
          </c:val>
          <c:extLst>
            <c:ext xmlns:c16="http://schemas.microsoft.com/office/drawing/2014/chart" uri="{C3380CC4-5D6E-409C-BE32-E72D297353CC}">
              <c16:uniqueId val="{00000001-1DE7-423E-B57E-45E8C2583E83}"/>
            </c:ext>
          </c:extLst>
        </c:ser>
        <c:ser>
          <c:idx val="6"/>
          <c:order val="1"/>
          <c:tx>
            <c:strRef>
              <c:f>'4a - Levy Limit'!$Q$31</c:f>
              <c:strCache>
                <c:ptCount val="1"/>
                <c:pt idx="0">
                  <c:v>Debt Exclusions</c:v>
                </c:pt>
              </c:strCache>
            </c:strRef>
          </c:tx>
          <c:spPr>
            <a:solidFill>
              <a:schemeClr val="accent2">
                <a:lumMod val="75000"/>
              </a:schemeClr>
            </a:solidFill>
            <a:ln w="3175">
              <a:solidFill>
                <a:schemeClr val="accent2">
                  <a:lumMod val="75000"/>
                </a:schemeClr>
              </a:solidFill>
            </a:ln>
          </c:spPr>
          <c:val>
            <c:numRef>
              <c:f>'4a - Levy Limit'!$Q$32:$Q$42</c:f>
              <c:numCache>
                <c:formatCode>_("$"* #,##0_);_("$"* \(#,##0\);_("$"* "-"_);_(@_)</c:formatCode>
                <c:ptCount val="11"/>
                <c:pt idx="0">
                  <c:v>1663008</c:v>
                </c:pt>
                <c:pt idx="1">
                  <c:v>1790093</c:v>
                </c:pt>
                <c:pt idx="2">
                  <c:v>1673848</c:v>
                </c:pt>
                <c:pt idx="3">
                  <c:v>7792199</c:v>
                </c:pt>
                <c:pt idx="4">
                  <c:v>7629246</c:v>
                </c:pt>
                <c:pt idx="5">
                  <c:v>7626401</c:v>
                </c:pt>
                <c:pt idx="6">
                  <c:v>7384002</c:v>
                </c:pt>
                <c:pt idx="7">
                  <c:v>7745832</c:v>
                </c:pt>
                <c:pt idx="8">
                  <c:v>7538619</c:v>
                </c:pt>
                <c:pt idx="9">
                  <c:v>7336812</c:v>
                </c:pt>
                <c:pt idx="10">
                  <c:v>7157289</c:v>
                </c:pt>
              </c:numCache>
            </c:numRef>
          </c:val>
          <c:extLst>
            <c:ext xmlns:c16="http://schemas.microsoft.com/office/drawing/2014/chart" uri="{C3380CC4-5D6E-409C-BE32-E72D297353CC}">
              <c16:uniqueId val="{00000002-1DE7-423E-B57E-45E8C2583E83}"/>
            </c:ext>
          </c:extLst>
        </c:ser>
        <c:ser>
          <c:idx val="1"/>
          <c:order val="2"/>
          <c:tx>
            <c:strRef>
              <c:f>'4a - Levy Limit'!$V$31</c:f>
              <c:strCache>
                <c:ptCount val="1"/>
                <c:pt idx="0">
                  <c:v>Excess Levy Capacity</c:v>
                </c:pt>
              </c:strCache>
            </c:strRef>
          </c:tx>
          <c:spPr>
            <a:pattFill prst="ltDnDiag">
              <a:fgClr>
                <a:srgbClr val="92D050"/>
              </a:fgClr>
              <a:bgClr>
                <a:schemeClr val="accent3">
                  <a:lumMod val="40000"/>
                  <a:lumOff val="60000"/>
                </a:schemeClr>
              </a:bgClr>
            </a:pattFill>
          </c:spPr>
          <c:dLbls>
            <c:dLbl>
              <c:idx val="0"/>
              <c:layout>
                <c:manualLayout>
                  <c:x val="-0.35292561101106862"/>
                  <c:y val="0.2215561577003258"/>
                </c:manualLayout>
              </c:layout>
              <c:spPr>
                <a:solidFill>
                  <a:schemeClr val="accent3">
                    <a:lumMod val="40000"/>
                    <a:lumOff val="60000"/>
                  </a:schemeClr>
                </a:solidFill>
                <a:ln>
                  <a:solidFill>
                    <a:schemeClr val="accent3">
                      <a:lumMod val="50000"/>
                    </a:schemeClr>
                  </a:solidFill>
                </a:ln>
              </c:spPr>
              <c:txPr>
                <a:bodyPr/>
                <a:lstStyle/>
                <a:p>
                  <a:pPr>
                    <a:defRPr sz="1200" b="1">
                      <a:latin typeface="Arial" panose="020B0604020202020204" pitchFamily="34" charset="0"/>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36F-4F7D-98F3-EB8409303B8F}"/>
                </c:ext>
              </c:extLst>
            </c:dLbl>
            <c:spPr>
              <a:ln>
                <a:solidFill>
                  <a:schemeClr val="accent3">
                    <a:lumMod val="50000"/>
                  </a:schemeClr>
                </a:solidFill>
              </a:ln>
            </c:spPr>
            <c:txPr>
              <a:bodyPr/>
              <a:lstStyle/>
              <a:p>
                <a:pPr>
                  <a:defRPr sz="1200">
                    <a:latin typeface="Arial" panose="020B0604020202020204" pitchFamily="34" charset="0"/>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'4a - Levy Limit'!$J$32:$J$42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'4a - Levy Limit'!$V$32:$V$42</c:f>
              <c:numCache>
                <c:formatCode>_("$"* #,##0_);_("$"* \(#,##0\);_("$"* "-"_);_(@_)</c:formatCode>
                <c:ptCount val="11"/>
                <c:pt idx="0">
                  <c:v>722691.5</c:v>
                </c:pt>
                <c:pt idx="1">
                  <c:v>369539.78750000149</c:v>
                </c:pt>
                <c:pt idx="2">
                  <c:v>207422.98218750209</c:v>
                </c:pt>
                <c:pt idx="3">
                  <c:v>492116.70674218982</c:v>
                </c:pt>
                <c:pt idx="4">
                  <c:v>119757.72441074252</c:v>
                </c:pt>
                <c:pt idx="5">
                  <c:v>151888.59252101183</c:v>
                </c:pt>
                <c:pt idx="6">
                  <c:v>400835.65733403713</c:v>
                </c:pt>
                <c:pt idx="7">
                  <c:v>429876.97376738489</c:v>
                </c:pt>
                <c:pt idx="8">
                  <c:v>148431.8981115669</c:v>
                </c:pt>
                <c:pt idx="9">
                  <c:v>283473.44556435943</c:v>
                </c:pt>
                <c:pt idx="10">
                  <c:v>39417.181703470647</c:v>
                </c:pt>
              </c:numCache>
            </c:numRef>
          </c:val>
          <c:extLst>
            <c:ext xmlns:c16="http://schemas.microsoft.com/office/drawing/2014/chart" uri="{C3380CC4-5D6E-409C-BE32-E72D297353CC}">
              <c16:uniqueId val="{00000003-1DE7-423E-B57E-45E8C2583E83}"/>
            </c:ext>
          </c:extLst>
        </c:ser>
        <c:ser>
          <c:idx val="2"/>
          <c:order val="3"/>
          <c:tx>
            <c:strRef>
              <c:f>'4a - Levy Limit'!$W$31</c:f>
              <c:strCache>
                <c:ptCount val="1"/>
                <c:pt idx="0">
                  <c:v>Override Capacity</c:v>
                </c:pt>
              </c:strCache>
            </c:strRef>
          </c:tx>
          <c:spPr>
            <a:pattFill prst="ltDnDiag">
              <a:fgClr>
                <a:schemeClr val="accent4">
                  <a:lumMod val="60000"/>
                  <a:lumOff val="40000"/>
                </a:schemeClr>
              </a:fgClr>
              <a:bgClr>
                <a:schemeClr val="bg1"/>
              </a:bgClr>
            </a:pattFill>
          </c:spPr>
          <c:dLbls>
            <c:dLbl>
              <c:idx val="0"/>
              <c:layout>
                <c:manualLayout>
                  <c:x val="-3.1348639328053429E-2"/>
                  <c:y val="-2.2436680049146853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1DE7-423E-B57E-45E8C2583E83}"/>
                </c:ext>
              </c:extLst>
            </c:dLbl>
            <c:spPr>
              <a:solidFill>
                <a:schemeClr val="accent4">
                  <a:lumMod val="20000"/>
                  <a:lumOff val="80000"/>
                </a:schemeClr>
              </a:solidFill>
              <a:ln w="19050">
                <a:solidFill>
                  <a:schemeClr val="bg1">
                    <a:lumMod val="50000"/>
                  </a:schemeClr>
                </a:solidFill>
              </a:ln>
            </c:spPr>
            <c:txPr>
              <a:bodyPr/>
              <a:lstStyle/>
              <a:p>
                <a:pPr>
                  <a:defRPr sz="1200" b="1">
                    <a:latin typeface="Arial" panose="020B0604020202020204" pitchFamily="34" charset="0"/>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'4a - Levy Limit'!$J$32:$J$42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'4a - Levy Limit'!$W$32:$W$42</c:f>
              <c:numCache>
                <c:formatCode>_("$"* #,##0_);_("$"* \(#,##0\);_("$"* "-"_);_(@_)</c:formatCode>
                <c:ptCount val="11"/>
                <c:pt idx="0">
                  <c:v>40853060.5</c:v>
                </c:pt>
                <c:pt idx="1">
                  <c:v>35509582.212499999</c:v>
                </c:pt>
                <c:pt idx="2">
                  <c:v>34543135.017812498</c:v>
                </c:pt>
                <c:pt idx="3">
                  <c:v>28505241.29325781</c:v>
                </c:pt>
                <c:pt idx="4">
                  <c:v>32840596.275589257</c:v>
                </c:pt>
                <c:pt idx="5">
                  <c:v>34169799.407478988</c:v>
                </c:pt>
                <c:pt idx="6">
                  <c:v>35164912.342665963</c:v>
                </c:pt>
                <c:pt idx="7">
                  <c:v>38910620.026232615</c:v>
                </c:pt>
                <c:pt idx="8">
                  <c:v>43856926.101888433</c:v>
                </c:pt>
                <c:pt idx="9">
                  <c:v>44981499.554435641</c:v>
                </c:pt>
                <c:pt idx="10">
                  <c:v>48139852.818296529</c:v>
                </c:pt>
              </c:numCache>
            </c:numRef>
          </c:val>
          <c:extLst>
            <c:ext xmlns:c16="http://schemas.microsoft.com/office/drawing/2014/chart" uri="{C3380CC4-5D6E-409C-BE32-E72D297353CC}">
              <c16:uniqueId val="{00000005-1DE7-423E-B57E-45E8C2583E83}"/>
            </c:ext>
          </c:extLst>
        </c:ser>
        <c:dLbls>
          <c:showLegendKey val="0"/>
          <c:showVal val="0"/>
          <c:showCatName val="0"/>
          <c:showSerName val="0"/>
          <c:showPercent val="0"/>
          <c:showBubbleSize val="0"/>
        </c:dLbls>
        <c:axId val="100782848"/>
        <c:axId val="100784384"/>
      </c:areaChart>
      <c:lineChart>
        <c:grouping val="standard"/>
        <c:varyColors val="0"/>
        <c:ser>
          <c:idx val="3"/>
          <c:order val="4"/>
          <c:tx>
            <c:strRef>
              <c:f>'4a - Levy Limit'!$R$31</c:f>
              <c:strCache>
                <c:ptCount val="1"/>
                <c:pt idx="0">
                  <c:v>Levy Ceiling</c:v>
                </c:pt>
              </c:strCache>
            </c:strRef>
          </c:tx>
          <c:spPr>
            <a:ln w="53975" cmpd="thickThin">
              <a:solidFill>
                <a:schemeClr val="accent4">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1DE7-423E-B57E-45E8C2583E83}"/>
                </c:ext>
              </c:extLst>
            </c:dLbl>
            <c:dLbl>
              <c:idx val="1"/>
              <c:layout>
                <c:manualLayout>
                  <c:x val="0.26624518627773375"/>
                  <c:y val="-0.15941006154879012"/>
                </c:manualLayout>
              </c:layout>
              <c:spPr>
                <a:solidFill>
                  <a:schemeClr val="accent4">
                    <a:lumMod val="60000"/>
                    <a:lumOff val="40000"/>
                  </a:schemeClr>
                </a:solidFill>
                <a:ln w="19050">
                  <a:solidFill>
                    <a:schemeClr val="bg1">
                      <a:lumMod val="50000"/>
                    </a:schemeClr>
                  </a:solidFill>
                </a:ln>
                <a:effectLst>
                  <a:softEdge rad="12700"/>
                </a:effectLst>
              </c:spPr>
              <c:txPr>
                <a:bodyPr/>
                <a:lstStyle/>
                <a:p>
                  <a:pPr>
                    <a:defRPr sz="1200" b="1">
                      <a:latin typeface="Arial" panose="020B0604020202020204" pitchFamily="34" charset="0"/>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1DE7-423E-B57E-45E8C2583E83}"/>
                </c:ext>
              </c:extLst>
            </c:dLbl>
            <c:dLbl>
              <c:idx val="2"/>
              <c:delete val="1"/>
              <c:extLst>
                <c:ext xmlns:c15="http://schemas.microsoft.com/office/drawing/2012/chart" uri="{CE6537A1-D6FC-4f65-9D91-7224C49458BB}"/>
                <c:ext xmlns:c16="http://schemas.microsoft.com/office/drawing/2014/chart" uri="{C3380CC4-5D6E-409C-BE32-E72D297353CC}">
                  <c16:uniqueId val="{00000008-1DE7-423E-B57E-45E8C2583E83}"/>
                </c:ext>
              </c:extLst>
            </c:dLbl>
            <c:dLbl>
              <c:idx val="3"/>
              <c:delete val="1"/>
              <c:extLst>
                <c:ext xmlns:c15="http://schemas.microsoft.com/office/drawing/2012/chart" uri="{CE6537A1-D6FC-4f65-9D91-7224C49458BB}"/>
                <c:ext xmlns:c16="http://schemas.microsoft.com/office/drawing/2014/chart" uri="{C3380CC4-5D6E-409C-BE32-E72D297353CC}">
                  <c16:uniqueId val="{00000009-1DE7-423E-B57E-45E8C2583E83}"/>
                </c:ext>
              </c:extLst>
            </c:dLbl>
            <c:dLbl>
              <c:idx val="4"/>
              <c:delete val="1"/>
              <c:extLst>
                <c:ext xmlns:c15="http://schemas.microsoft.com/office/drawing/2012/chart" uri="{CE6537A1-D6FC-4f65-9D91-7224C49458BB}"/>
                <c:ext xmlns:c16="http://schemas.microsoft.com/office/drawing/2014/chart" uri="{C3380CC4-5D6E-409C-BE32-E72D297353CC}">
                  <c16:uniqueId val="{0000000A-1DE7-423E-B57E-45E8C2583E83}"/>
                </c:ext>
              </c:extLst>
            </c:dLbl>
            <c:dLbl>
              <c:idx val="5"/>
              <c:delete val="1"/>
              <c:extLst>
                <c:ext xmlns:c15="http://schemas.microsoft.com/office/drawing/2012/chart" uri="{CE6537A1-D6FC-4f65-9D91-7224C49458BB}"/>
                <c:ext xmlns:c16="http://schemas.microsoft.com/office/drawing/2014/chart" uri="{C3380CC4-5D6E-409C-BE32-E72D297353CC}">
                  <c16:uniqueId val="{0000000B-1DE7-423E-B57E-45E8C2583E83}"/>
                </c:ext>
              </c:extLst>
            </c:dLbl>
            <c:dLbl>
              <c:idx val="6"/>
              <c:delete val="1"/>
              <c:extLst>
                <c:ext xmlns:c15="http://schemas.microsoft.com/office/drawing/2012/chart" uri="{CE6537A1-D6FC-4f65-9D91-7224C49458BB}"/>
                <c:ext xmlns:c16="http://schemas.microsoft.com/office/drawing/2014/chart" uri="{C3380CC4-5D6E-409C-BE32-E72D297353CC}">
                  <c16:uniqueId val="{0000000C-1DE7-423E-B57E-45E8C2583E83}"/>
                </c:ext>
              </c:extLst>
            </c:dLbl>
            <c:dLbl>
              <c:idx val="7"/>
              <c:delete val="1"/>
              <c:extLst>
                <c:ext xmlns:c15="http://schemas.microsoft.com/office/drawing/2012/chart" uri="{CE6537A1-D6FC-4f65-9D91-7224C49458BB}"/>
                <c:ext xmlns:c16="http://schemas.microsoft.com/office/drawing/2014/chart" uri="{C3380CC4-5D6E-409C-BE32-E72D297353CC}">
                  <c16:uniqueId val="{0000000D-1DE7-423E-B57E-45E8C2583E83}"/>
                </c:ext>
              </c:extLst>
            </c:dLbl>
            <c:dLbl>
              <c:idx val="8"/>
              <c:delete val="1"/>
              <c:extLst>
                <c:ext xmlns:c15="http://schemas.microsoft.com/office/drawing/2012/chart" uri="{CE6537A1-D6FC-4f65-9D91-7224C49458BB}"/>
                <c:ext xmlns:c16="http://schemas.microsoft.com/office/drawing/2014/chart" uri="{C3380CC4-5D6E-409C-BE32-E72D297353CC}">
                  <c16:uniqueId val="{0000000E-1DE7-423E-B57E-45E8C2583E83}"/>
                </c:ext>
              </c:extLst>
            </c:dLbl>
            <c:dLbl>
              <c:idx val="9"/>
              <c:delete val="1"/>
              <c:extLst>
                <c:ext xmlns:c15="http://schemas.microsoft.com/office/drawing/2012/chart" uri="{CE6537A1-D6FC-4f65-9D91-7224C49458BB}"/>
                <c:ext xmlns:c16="http://schemas.microsoft.com/office/drawing/2014/chart" uri="{C3380CC4-5D6E-409C-BE32-E72D297353CC}">
                  <c16:uniqueId val="{0000000F-1DE7-423E-B57E-45E8C2583E83}"/>
                </c:ext>
              </c:extLst>
            </c:dLbl>
            <c:dLbl>
              <c:idx val="10"/>
              <c:delete val="1"/>
              <c:extLst>
                <c:ext xmlns:c15="http://schemas.microsoft.com/office/drawing/2012/chart" uri="{CE6537A1-D6FC-4f65-9D91-7224C49458BB}"/>
                <c:ext xmlns:c16="http://schemas.microsoft.com/office/drawing/2014/chart" uri="{C3380CC4-5D6E-409C-BE32-E72D297353CC}">
                  <c16:uniqueId val="{00000010-1DE7-423E-B57E-45E8C2583E83}"/>
                </c:ext>
              </c:extLst>
            </c:dLbl>
            <c:spPr>
              <a:solidFill>
                <a:schemeClr val="accent4">
                  <a:lumMod val="60000"/>
                  <a:lumOff val="40000"/>
                </a:schemeClr>
              </a:solidFill>
              <a:ln w="19050">
                <a:solidFill>
                  <a:schemeClr val="bg1">
                    <a:lumMod val="50000"/>
                  </a:schemeClr>
                </a:solidFill>
              </a:ln>
              <a:effectLst>
                <a:softEdge rad="12700"/>
              </a:effectLst>
            </c:spPr>
            <c:txPr>
              <a:bodyPr/>
              <a:lstStyle/>
              <a:p>
                <a:pPr>
                  <a:defRPr b="1"/>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'4a - Levy Limit'!$J$32:$J$42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'4a - Levy Limit'!$R$32:$R$42</c:f>
              <c:numCache>
                <c:formatCode>_("$"* #,##0_);_("$"* \(#,##0\);_("$"* "-"_);_(@_)</c:formatCode>
                <c:ptCount val="11"/>
                <c:pt idx="0">
                  <c:v>83822080</c:v>
                </c:pt>
                <c:pt idx="1">
                  <c:v>80015883</c:v>
                </c:pt>
                <c:pt idx="2">
                  <c:v>80366692</c:v>
                </c:pt>
                <c:pt idx="3">
                  <c:v>81913441</c:v>
                </c:pt>
                <c:pt idx="4">
                  <c:v>87660517</c:v>
                </c:pt>
                <c:pt idx="5">
                  <c:v>90798118</c:v>
                </c:pt>
                <c:pt idx="6">
                  <c:v>93692696</c:v>
                </c:pt>
                <c:pt idx="7">
                  <c:v>99950449</c:v>
                </c:pt>
                <c:pt idx="8">
                  <c:v>106602127</c:v>
                </c:pt>
                <c:pt idx="9">
                  <c:v>109441421</c:v>
                </c:pt>
                <c:pt idx="10">
                  <c:v>114494462</c:v>
                </c:pt>
              </c:numCache>
            </c:numRef>
          </c:val>
          <c:smooth val="0"/>
          <c:extLst>
            <c:ext xmlns:c16="http://schemas.microsoft.com/office/drawing/2014/chart" uri="{C3380CC4-5D6E-409C-BE32-E72D297353CC}">
              <c16:uniqueId val="{00000011-1DE7-423E-B57E-45E8C2583E83}"/>
            </c:ext>
          </c:extLst>
        </c:ser>
        <c:ser>
          <c:idx val="4"/>
          <c:order val="5"/>
          <c:tx>
            <c:strRef>
              <c:f>'4a - Levy Limit'!$T$31</c:f>
              <c:strCache>
                <c:ptCount val="1"/>
                <c:pt idx="0">
                  <c:v>Maximum Allowable Levy</c:v>
                </c:pt>
              </c:strCache>
            </c:strRef>
          </c:tx>
          <c:spPr>
            <a:ln w="34925" cmpd="sng">
              <a:solidFill>
                <a:srgbClr val="FF0000"/>
              </a:solidFill>
              <a:prstDash val="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B36F-4F7D-98F3-EB8409303B8F}"/>
                </c:ext>
              </c:extLst>
            </c:dLbl>
            <c:dLbl>
              <c:idx val="1"/>
              <c:delete val="1"/>
              <c:extLst>
                <c:ext xmlns:c15="http://schemas.microsoft.com/office/drawing/2012/chart" uri="{CE6537A1-D6FC-4f65-9D91-7224C49458BB}"/>
                <c:ext xmlns:c16="http://schemas.microsoft.com/office/drawing/2014/chart" uri="{C3380CC4-5D6E-409C-BE32-E72D297353CC}">
                  <c16:uniqueId val="{00000002-B36F-4F7D-98F3-EB8409303B8F}"/>
                </c:ext>
              </c:extLst>
            </c:dLbl>
            <c:dLbl>
              <c:idx val="2"/>
              <c:delete val="1"/>
              <c:extLst>
                <c:ext xmlns:c15="http://schemas.microsoft.com/office/drawing/2012/chart" uri="{CE6537A1-D6FC-4f65-9D91-7224C49458BB}"/>
                <c:ext xmlns:c16="http://schemas.microsoft.com/office/drawing/2014/chart" uri="{C3380CC4-5D6E-409C-BE32-E72D297353CC}">
                  <c16:uniqueId val="{00000003-B36F-4F7D-98F3-EB8409303B8F}"/>
                </c:ext>
              </c:extLst>
            </c:dLbl>
            <c:dLbl>
              <c:idx val="3"/>
              <c:delete val="1"/>
              <c:extLst>
                <c:ext xmlns:c15="http://schemas.microsoft.com/office/drawing/2012/chart" uri="{CE6537A1-D6FC-4f65-9D91-7224C49458BB}"/>
                <c:ext xmlns:c16="http://schemas.microsoft.com/office/drawing/2014/chart" uri="{C3380CC4-5D6E-409C-BE32-E72D297353CC}">
                  <c16:uniqueId val="{00000004-B36F-4F7D-98F3-EB8409303B8F}"/>
                </c:ext>
              </c:extLst>
            </c:dLbl>
            <c:dLbl>
              <c:idx val="4"/>
              <c:delete val="1"/>
              <c:extLst>
                <c:ext xmlns:c15="http://schemas.microsoft.com/office/drawing/2012/chart" uri="{CE6537A1-D6FC-4f65-9D91-7224C49458BB}"/>
                <c:ext xmlns:c16="http://schemas.microsoft.com/office/drawing/2014/chart" uri="{C3380CC4-5D6E-409C-BE32-E72D297353CC}">
                  <c16:uniqueId val="{00000005-B36F-4F7D-98F3-EB8409303B8F}"/>
                </c:ext>
              </c:extLst>
            </c:dLbl>
            <c:dLbl>
              <c:idx val="5"/>
              <c:delete val="1"/>
              <c:extLst>
                <c:ext xmlns:c15="http://schemas.microsoft.com/office/drawing/2012/chart" uri="{CE6537A1-D6FC-4f65-9D91-7224C49458BB}"/>
                <c:ext xmlns:c16="http://schemas.microsoft.com/office/drawing/2014/chart" uri="{C3380CC4-5D6E-409C-BE32-E72D297353CC}">
                  <c16:uniqueId val="{00000006-B36F-4F7D-98F3-EB8409303B8F}"/>
                </c:ext>
              </c:extLst>
            </c:dLbl>
            <c:dLbl>
              <c:idx val="6"/>
              <c:delete val="1"/>
              <c:extLst>
                <c:ext xmlns:c15="http://schemas.microsoft.com/office/drawing/2012/chart" uri="{CE6537A1-D6FC-4f65-9D91-7224C49458BB}"/>
                <c:ext xmlns:c16="http://schemas.microsoft.com/office/drawing/2014/chart" uri="{C3380CC4-5D6E-409C-BE32-E72D297353CC}">
                  <c16:uniqueId val="{00000007-B36F-4F7D-98F3-EB8409303B8F}"/>
                </c:ext>
              </c:extLst>
            </c:dLbl>
            <c:dLbl>
              <c:idx val="7"/>
              <c:delete val="1"/>
              <c:extLst>
                <c:ext xmlns:c15="http://schemas.microsoft.com/office/drawing/2012/chart" uri="{CE6537A1-D6FC-4f65-9D91-7224C49458BB}"/>
                <c:ext xmlns:c16="http://schemas.microsoft.com/office/drawing/2014/chart" uri="{C3380CC4-5D6E-409C-BE32-E72D297353CC}">
                  <c16:uniqueId val="{00000008-B36F-4F7D-98F3-EB8409303B8F}"/>
                </c:ext>
              </c:extLst>
            </c:dLbl>
            <c:dLbl>
              <c:idx val="8"/>
              <c:delete val="1"/>
              <c:extLst>
                <c:ext xmlns:c15="http://schemas.microsoft.com/office/drawing/2012/chart" uri="{CE6537A1-D6FC-4f65-9D91-7224C49458BB}"/>
                <c:ext xmlns:c16="http://schemas.microsoft.com/office/drawing/2014/chart" uri="{C3380CC4-5D6E-409C-BE32-E72D297353CC}">
                  <c16:uniqueId val="{00000009-B36F-4F7D-98F3-EB8409303B8F}"/>
                </c:ext>
              </c:extLst>
            </c:dLbl>
            <c:dLbl>
              <c:idx val="9"/>
              <c:delete val="1"/>
              <c:extLst>
                <c:ext xmlns:c15="http://schemas.microsoft.com/office/drawing/2012/chart" uri="{CE6537A1-D6FC-4f65-9D91-7224C49458BB}"/>
                <c:ext xmlns:c16="http://schemas.microsoft.com/office/drawing/2014/chart" uri="{C3380CC4-5D6E-409C-BE32-E72D297353CC}">
                  <c16:uniqueId val="{0000000A-B36F-4F7D-98F3-EB8409303B8F}"/>
                </c:ext>
              </c:extLst>
            </c:dLbl>
            <c:dLbl>
              <c:idx val="10"/>
              <c:layout>
                <c:manualLayout>
                  <c:x val="-0.69081822917898894"/>
                  <c:y val="-1.108701741270062E-2"/>
                </c:manualLayout>
              </c:layout>
              <c:spPr>
                <a:solidFill>
                  <a:schemeClr val="accent2">
                    <a:lumMod val="40000"/>
                    <a:lumOff val="60000"/>
                  </a:schemeClr>
                </a:solidFill>
                <a:ln>
                  <a:solidFill>
                    <a:schemeClr val="accent2">
                      <a:lumMod val="75000"/>
                    </a:schemeClr>
                  </a:solidFill>
                </a:ln>
              </c:spPr>
              <c:txPr>
                <a:bodyPr/>
                <a:lstStyle/>
                <a:p>
                  <a:pPr>
                    <a:defRPr sz="1200" b="1">
                      <a:latin typeface="Arial" panose="020B0604020202020204" pitchFamily="34" charset="0"/>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B36F-4F7D-98F3-EB8409303B8F}"/>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'4a - Levy Limit'!$J$32:$J$42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'4a - Levy Limit'!$T$32:$T$42</c:f>
              <c:numCache>
                <c:formatCode>_("$"* #,##0_);_("$"* \(#,##0\);_("$"* "-"_);_(@_)</c:formatCode>
                <c:ptCount val="11"/>
                <c:pt idx="0">
                  <c:v>42969019.5</c:v>
                </c:pt>
                <c:pt idx="1">
                  <c:v>44506300.787500001</c:v>
                </c:pt>
                <c:pt idx="2">
                  <c:v>45823556.982187502</c:v>
                </c:pt>
                <c:pt idx="3">
                  <c:v>53408199.70674219</c:v>
                </c:pt>
                <c:pt idx="4">
                  <c:v>54819920.724410743</c:v>
                </c:pt>
                <c:pt idx="5">
                  <c:v>56628318.592521012</c:v>
                </c:pt>
                <c:pt idx="6">
                  <c:v>58527783.657334037</c:v>
                </c:pt>
                <c:pt idx="7">
                  <c:v>61039828.973767385</c:v>
                </c:pt>
                <c:pt idx="8">
                  <c:v>62745200.898111567</c:v>
                </c:pt>
                <c:pt idx="9">
                  <c:v>64459921.445564359</c:v>
                </c:pt>
                <c:pt idx="10">
                  <c:v>66354609.181703471</c:v>
                </c:pt>
              </c:numCache>
            </c:numRef>
          </c:val>
          <c:smooth val="0"/>
          <c:extLst>
            <c:ext xmlns:c16="http://schemas.microsoft.com/office/drawing/2014/chart" uri="{C3380CC4-5D6E-409C-BE32-E72D297353CC}">
              <c16:uniqueId val="{00000012-1DE7-423E-B57E-45E8C2583E83}"/>
            </c:ext>
          </c:extLst>
        </c:ser>
        <c:ser>
          <c:idx val="5"/>
          <c:order val="6"/>
          <c:tx>
            <c:strRef>
              <c:f>'4a - Levy Limit'!$P$31</c:f>
              <c:strCache>
                <c:ptCount val="1"/>
                <c:pt idx="0">
                  <c:v>Levy Limit</c:v>
                </c:pt>
              </c:strCache>
            </c:strRef>
          </c:tx>
          <c:spPr>
            <a:ln w="41275" cmpd="tri">
              <a:solidFill>
                <a:schemeClr val="accent6">
                  <a:lumMod val="75000"/>
                </a:schemeClr>
              </a:solidFill>
              <a:prstDash val="solid"/>
            </a:ln>
          </c:spPr>
          <c:marker>
            <c:symbol val="diamond"/>
            <c:size val="7"/>
            <c:spPr>
              <a:ln>
                <a:solidFill>
                  <a:schemeClr val="tx2">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B36F-4F7D-98F3-EB8409303B8F}"/>
                </c:ext>
              </c:extLst>
            </c:dLbl>
            <c:dLbl>
              <c:idx val="1"/>
              <c:delete val="1"/>
              <c:extLst>
                <c:ext xmlns:c15="http://schemas.microsoft.com/office/drawing/2012/chart" uri="{CE6537A1-D6FC-4f65-9D91-7224C49458BB}"/>
                <c:ext xmlns:c16="http://schemas.microsoft.com/office/drawing/2014/chart" uri="{C3380CC4-5D6E-409C-BE32-E72D297353CC}">
                  <c16:uniqueId val="{0000000D-B36F-4F7D-98F3-EB8409303B8F}"/>
                </c:ext>
              </c:extLst>
            </c:dLbl>
            <c:dLbl>
              <c:idx val="2"/>
              <c:delete val="1"/>
              <c:extLst>
                <c:ext xmlns:c15="http://schemas.microsoft.com/office/drawing/2012/chart" uri="{CE6537A1-D6FC-4f65-9D91-7224C49458BB}"/>
                <c:ext xmlns:c16="http://schemas.microsoft.com/office/drawing/2014/chart" uri="{C3380CC4-5D6E-409C-BE32-E72D297353CC}">
                  <c16:uniqueId val="{0000000E-B36F-4F7D-98F3-EB8409303B8F}"/>
                </c:ext>
              </c:extLst>
            </c:dLbl>
            <c:dLbl>
              <c:idx val="3"/>
              <c:delete val="1"/>
              <c:extLst>
                <c:ext xmlns:c15="http://schemas.microsoft.com/office/drawing/2012/chart" uri="{CE6537A1-D6FC-4f65-9D91-7224C49458BB}"/>
                <c:ext xmlns:c16="http://schemas.microsoft.com/office/drawing/2014/chart" uri="{C3380CC4-5D6E-409C-BE32-E72D297353CC}">
                  <c16:uniqueId val="{0000000F-B36F-4F7D-98F3-EB8409303B8F}"/>
                </c:ext>
              </c:extLst>
            </c:dLbl>
            <c:dLbl>
              <c:idx val="4"/>
              <c:delete val="1"/>
              <c:extLst>
                <c:ext xmlns:c15="http://schemas.microsoft.com/office/drawing/2012/chart" uri="{CE6537A1-D6FC-4f65-9D91-7224C49458BB}"/>
                <c:ext xmlns:c16="http://schemas.microsoft.com/office/drawing/2014/chart" uri="{C3380CC4-5D6E-409C-BE32-E72D297353CC}">
                  <c16:uniqueId val="{00000010-B36F-4F7D-98F3-EB8409303B8F}"/>
                </c:ext>
              </c:extLst>
            </c:dLbl>
            <c:dLbl>
              <c:idx val="5"/>
              <c:layout>
                <c:manualLayout>
                  <c:x val="0.1997478993331249"/>
                  <c:y val="8.256650812497236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B36F-4F7D-98F3-EB8409303B8F}"/>
                </c:ext>
              </c:extLst>
            </c:dLbl>
            <c:dLbl>
              <c:idx val="6"/>
              <c:delete val="1"/>
              <c:extLst>
                <c:ext xmlns:c15="http://schemas.microsoft.com/office/drawing/2012/chart" uri="{CE6537A1-D6FC-4f65-9D91-7224C49458BB}"/>
                <c:ext xmlns:c16="http://schemas.microsoft.com/office/drawing/2014/chart" uri="{C3380CC4-5D6E-409C-BE32-E72D297353CC}">
                  <c16:uniqueId val="{00000012-B36F-4F7D-98F3-EB8409303B8F}"/>
                </c:ext>
              </c:extLst>
            </c:dLbl>
            <c:dLbl>
              <c:idx val="7"/>
              <c:delete val="1"/>
              <c:extLst>
                <c:ext xmlns:c15="http://schemas.microsoft.com/office/drawing/2012/chart" uri="{CE6537A1-D6FC-4f65-9D91-7224C49458BB}"/>
                <c:ext xmlns:c16="http://schemas.microsoft.com/office/drawing/2014/chart" uri="{C3380CC4-5D6E-409C-BE32-E72D297353CC}">
                  <c16:uniqueId val="{00000013-B36F-4F7D-98F3-EB8409303B8F}"/>
                </c:ext>
              </c:extLst>
            </c:dLbl>
            <c:dLbl>
              <c:idx val="8"/>
              <c:delete val="1"/>
              <c:extLst>
                <c:ext xmlns:c15="http://schemas.microsoft.com/office/drawing/2012/chart" uri="{CE6537A1-D6FC-4f65-9D91-7224C49458BB}"/>
                <c:ext xmlns:c16="http://schemas.microsoft.com/office/drawing/2014/chart" uri="{C3380CC4-5D6E-409C-BE32-E72D297353CC}">
                  <c16:uniqueId val="{00000014-B36F-4F7D-98F3-EB8409303B8F}"/>
                </c:ext>
              </c:extLst>
            </c:dLbl>
            <c:dLbl>
              <c:idx val="9"/>
              <c:delete val="1"/>
              <c:extLst>
                <c:ext xmlns:c15="http://schemas.microsoft.com/office/drawing/2012/chart" uri="{CE6537A1-D6FC-4f65-9D91-7224C49458BB}"/>
                <c:ext xmlns:c16="http://schemas.microsoft.com/office/drawing/2014/chart" uri="{C3380CC4-5D6E-409C-BE32-E72D297353CC}">
                  <c16:uniqueId val="{00000015-B36F-4F7D-98F3-EB8409303B8F}"/>
                </c:ext>
              </c:extLst>
            </c:dLbl>
            <c:dLbl>
              <c:idx val="10"/>
              <c:delete val="1"/>
              <c:extLst>
                <c:ext xmlns:c15="http://schemas.microsoft.com/office/drawing/2012/chart" uri="{CE6537A1-D6FC-4f65-9D91-7224C49458BB}"/>
                <c:ext xmlns:c16="http://schemas.microsoft.com/office/drawing/2014/chart" uri="{C3380CC4-5D6E-409C-BE32-E72D297353CC}">
                  <c16:uniqueId val="{00000016-B36F-4F7D-98F3-EB8409303B8F}"/>
                </c:ext>
              </c:extLst>
            </c:dLbl>
            <c:spPr>
              <a:solidFill>
                <a:schemeClr val="accent6">
                  <a:lumMod val="60000"/>
                  <a:lumOff val="40000"/>
                </a:schemeClr>
              </a:solidFill>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'4a - Levy Limit'!$P$32:$P$42</c:f>
              <c:numCache>
                <c:formatCode>_("$"* #,##0_);_("$"* \(#,##0\);_("$"* "-"_);_(@_)</c:formatCode>
                <c:ptCount val="11"/>
                <c:pt idx="0">
                  <c:v>41306011.5</c:v>
                </c:pt>
                <c:pt idx="1">
                  <c:v>42716207.787500001</c:v>
                </c:pt>
                <c:pt idx="2">
                  <c:v>44149708.982187502</c:v>
                </c:pt>
                <c:pt idx="3">
                  <c:v>45616000.70674219</c:v>
                </c:pt>
                <c:pt idx="4">
                  <c:v>47190674.724410743</c:v>
                </c:pt>
                <c:pt idx="5">
                  <c:v>49001917.592521012</c:v>
                </c:pt>
                <c:pt idx="6">
                  <c:v>51143781.657334037</c:v>
                </c:pt>
                <c:pt idx="7">
                  <c:v>53293996.973767385</c:v>
                </c:pt>
                <c:pt idx="8">
                  <c:v>55206581.898111567</c:v>
                </c:pt>
                <c:pt idx="9">
                  <c:v>57123109.445564359</c:v>
                </c:pt>
                <c:pt idx="10">
                  <c:v>59197320.181703471</c:v>
                </c:pt>
              </c:numCache>
            </c:numRef>
          </c:val>
          <c:smooth val="0"/>
          <c:extLst>
            <c:ext xmlns:c16="http://schemas.microsoft.com/office/drawing/2014/chart" uri="{C3380CC4-5D6E-409C-BE32-E72D297353CC}">
              <c16:uniqueId val="{00000013-1DE7-423E-B57E-45E8C2583E83}"/>
            </c:ext>
          </c:extLst>
        </c:ser>
        <c:dLbls>
          <c:showLegendKey val="0"/>
          <c:showVal val="0"/>
          <c:showCatName val="0"/>
          <c:showSerName val="0"/>
          <c:showPercent val="0"/>
          <c:showBubbleSize val="0"/>
        </c:dLbls>
        <c:marker val="1"/>
        <c:smooth val="0"/>
        <c:axId val="100782848"/>
        <c:axId val="100784384"/>
      </c:lineChart>
      <c:catAx>
        <c:axId val="100782848"/>
        <c:scaling>
          <c:orientation val="minMax"/>
        </c:scaling>
        <c:delete val="0"/>
        <c:axPos val="b"/>
        <c:numFmt formatCode="General" sourceLinked="1"/>
        <c:majorTickMark val="out"/>
        <c:minorTickMark val="none"/>
        <c:tickLblPos val="nextTo"/>
        <c:spPr>
          <a:ln w="25400">
            <a:solidFill>
              <a:schemeClr val="tx1">
                <a:lumMod val="95000"/>
                <a:lumOff val="5000"/>
              </a:schemeClr>
            </a:solidFill>
          </a:ln>
        </c:spPr>
        <c:txPr>
          <a:bodyPr/>
          <a:lstStyle/>
          <a:p>
            <a:pPr>
              <a:defRPr sz="1400" b="1">
                <a:latin typeface="Arial Narrow" panose="020B0606020202030204" pitchFamily="34" charset="0"/>
                <a:cs typeface="Arial" panose="020B0604020202020204" pitchFamily="34" charset="0"/>
              </a:defRPr>
            </a:pPr>
            <a:endParaRPr lang="en-US"/>
          </a:p>
        </c:txPr>
        <c:crossAx val="100784384"/>
        <c:crosses val="autoZero"/>
        <c:auto val="1"/>
        <c:lblAlgn val="ctr"/>
        <c:lblOffset val="100"/>
        <c:noMultiLvlLbl val="0"/>
      </c:catAx>
      <c:valAx>
        <c:axId val="100784384"/>
        <c:scaling>
          <c:orientation val="minMax"/>
        </c:scaling>
        <c:delete val="0"/>
        <c:axPos val="l"/>
        <c:numFmt formatCode="_(&quot;$&quot;* #,##0_);_(&quot;$&quot;* \(#,##0\);_(&quot;$&quot;* &quot;-&quot;_);_(@_)" sourceLinked="1"/>
        <c:majorTickMark val="out"/>
        <c:minorTickMark val="none"/>
        <c:tickLblPos val="nextTo"/>
        <c:spPr>
          <a:ln w="25400">
            <a:solidFill>
              <a:schemeClr val="tx1">
                <a:lumMod val="95000"/>
                <a:lumOff val="5000"/>
              </a:schemeClr>
            </a:solidFill>
          </a:ln>
        </c:spPr>
        <c:txPr>
          <a:bodyPr/>
          <a:lstStyle/>
          <a:p>
            <a:pPr>
              <a:defRPr sz="1400" b="1">
                <a:latin typeface="Arial Narrow" panose="020B0606020202030204" pitchFamily="34" charset="0"/>
                <a:cs typeface="Arial" panose="020B0604020202020204" pitchFamily="34" charset="0"/>
              </a:defRPr>
            </a:pPr>
            <a:endParaRPr lang="en-US"/>
          </a:p>
        </c:txPr>
        <c:crossAx val="100782848"/>
        <c:crosses val="autoZero"/>
        <c:crossBetween val="between"/>
        <c:dispUnits>
          <c:builtInUnit val="millions"/>
          <c:dispUnitsLbl>
            <c:txPr>
              <a:bodyPr/>
              <a:lstStyle/>
              <a:p>
                <a:pPr>
                  <a:defRPr sz="1200">
                    <a:latin typeface="Arial" panose="020B0604020202020204" pitchFamily="34" charset="0"/>
                    <a:cs typeface="Arial" panose="020B0604020202020204" pitchFamily="34" charset="0"/>
                  </a:defRPr>
                </a:pPr>
                <a:endParaRPr lang="en-US"/>
              </a:p>
            </c:txPr>
          </c:dispUnitsLbl>
        </c:dispUnits>
      </c:valAx>
      <c:spPr>
        <a:noFill/>
        <a:ln w="25400">
          <a:noFill/>
        </a:ln>
      </c:spPr>
    </c:plotArea>
    <c:legend>
      <c:legendPos val="r"/>
      <c:layout>
        <c:manualLayout>
          <c:xMode val="edge"/>
          <c:yMode val="edge"/>
          <c:x val="0"/>
          <c:y val="0.87578609291845777"/>
          <c:w val="1"/>
          <c:h val="0.12421390708154219"/>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zero"/>
    <c:showDLblsOverMax val="0"/>
  </c:chart>
  <c:spPr>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Levy Ceiling</a:t>
            </a:r>
          </a:p>
        </c:rich>
      </c:tx>
      <c:layout>
        <c:manualLayout>
          <c:xMode val="edge"/>
          <c:yMode val="edge"/>
          <c:x val="8.5992993639297591E-2"/>
          <c:y val="1.9721291449736486E-2"/>
        </c:manualLayout>
      </c:layout>
      <c:overlay val="1"/>
    </c:title>
    <c:autoTitleDeleted val="0"/>
    <c:plotArea>
      <c:layout>
        <c:manualLayout>
          <c:layoutTarget val="inner"/>
          <c:xMode val="edge"/>
          <c:yMode val="edge"/>
          <c:x val="9.041268872373609E-2"/>
          <c:y val="6.9884509368693726E-2"/>
          <c:w val="0.88323515422825882"/>
          <c:h val="0.82994347159038073"/>
        </c:manualLayout>
      </c:layout>
      <c:lineChart>
        <c:grouping val="standard"/>
        <c:varyColors val="0"/>
        <c:ser>
          <c:idx val="2"/>
          <c:order val="0"/>
          <c:tx>
            <c:strRef>
              <c:f>'4a - Levy Limit'!$R$31</c:f>
              <c:strCache>
                <c:ptCount val="1"/>
                <c:pt idx="0">
                  <c:v>Levy Ceiling</c:v>
                </c:pt>
              </c:strCache>
            </c:strRef>
          </c:tx>
          <c:spPr>
            <a:ln w="41275">
              <a:solidFill>
                <a:schemeClr val="accent4"/>
              </a:solidFill>
            </a:ln>
          </c:spPr>
          <c:marker>
            <c:symbol val="diamond"/>
            <c:size val="10"/>
            <c:spPr>
              <a:solidFill>
                <a:schemeClr val="accent4"/>
              </a:solidFill>
              <a:ln>
                <a:solidFill>
                  <a:schemeClr val="tx1"/>
                </a:solidFill>
              </a:ln>
            </c:spPr>
          </c:marker>
          <c:cat>
            <c:numRef>
              <c:f>'4b - Assessed Values'!$J$34:$J$44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'4a - Levy Limit'!$R$32:$R$42</c:f>
              <c:numCache>
                <c:formatCode>_("$"* #,##0_);_("$"* \(#,##0\);_("$"* "-"_);_(@_)</c:formatCode>
                <c:ptCount val="11"/>
                <c:pt idx="0">
                  <c:v>83822080</c:v>
                </c:pt>
                <c:pt idx="1">
                  <c:v>80015883</c:v>
                </c:pt>
                <c:pt idx="2">
                  <c:v>80366692</c:v>
                </c:pt>
                <c:pt idx="3">
                  <c:v>81913441</c:v>
                </c:pt>
                <c:pt idx="4">
                  <c:v>87660517</c:v>
                </c:pt>
                <c:pt idx="5">
                  <c:v>90798118</c:v>
                </c:pt>
                <c:pt idx="6">
                  <c:v>93692696</c:v>
                </c:pt>
                <c:pt idx="7">
                  <c:v>99950449</c:v>
                </c:pt>
                <c:pt idx="8">
                  <c:v>106602127</c:v>
                </c:pt>
                <c:pt idx="9">
                  <c:v>109441421</c:v>
                </c:pt>
                <c:pt idx="10">
                  <c:v>114494462</c:v>
                </c:pt>
              </c:numCache>
            </c:numRef>
          </c:val>
          <c:smooth val="0"/>
          <c:extLst>
            <c:ext xmlns:c16="http://schemas.microsoft.com/office/drawing/2014/chart" uri="{C3380CC4-5D6E-409C-BE32-E72D297353CC}">
              <c16:uniqueId val="{00000002-EF1D-4711-B062-F861A5A5872A}"/>
            </c:ext>
          </c:extLst>
        </c:ser>
        <c:dLbls>
          <c:showLegendKey val="0"/>
          <c:showVal val="0"/>
          <c:showCatName val="0"/>
          <c:showSerName val="0"/>
          <c:showPercent val="0"/>
          <c:showBubbleSize val="0"/>
        </c:dLbls>
        <c:marker val="1"/>
        <c:smooth val="0"/>
        <c:axId val="100455168"/>
        <c:axId val="100457088"/>
      </c:lineChart>
      <c:catAx>
        <c:axId val="100455168"/>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cs typeface="Arial" panose="020B0604020202020204" pitchFamily="34" charset="0"/>
              </a:defRPr>
            </a:pPr>
            <a:endParaRPr lang="en-US"/>
          </a:p>
        </c:txPr>
        <c:crossAx val="100457088"/>
        <c:crosses val="autoZero"/>
        <c:auto val="1"/>
        <c:lblAlgn val="ctr"/>
        <c:lblOffset val="100"/>
        <c:noMultiLvlLbl val="0"/>
      </c:catAx>
      <c:valAx>
        <c:axId val="100457088"/>
        <c:scaling>
          <c:orientation val="minMax"/>
        </c:scaling>
        <c:delete val="0"/>
        <c:axPos val="l"/>
        <c:numFmt formatCode="&quot;$&quot;#,##0" sourceLinked="0"/>
        <c:majorTickMark val="out"/>
        <c:minorTickMark val="none"/>
        <c:tickLblPos val="nextTo"/>
        <c:spPr>
          <a:ln w="25400">
            <a:solidFill>
              <a:schemeClr val="tx1">
                <a:alpha val="83000"/>
              </a:schemeClr>
            </a:solidFill>
          </a:ln>
        </c:spPr>
        <c:txPr>
          <a:bodyPr/>
          <a:lstStyle/>
          <a:p>
            <a:pPr>
              <a:defRPr sz="1400" b="1">
                <a:latin typeface="Arial Narrow" panose="020B0606020202030204" pitchFamily="34" charset="0"/>
                <a:cs typeface="Arial" panose="020B0604020202020204" pitchFamily="34" charset="0"/>
              </a:defRPr>
            </a:pPr>
            <a:endParaRPr lang="en-US"/>
          </a:p>
        </c:txPr>
        <c:crossAx val="100455168"/>
        <c:crosses val="autoZero"/>
        <c:crossBetween val="between"/>
        <c:dispUnits>
          <c:builtInUnit val="millions"/>
          <c:dispUnitsLbl>
            <c:layout>
              <c:manualLayout>
                <c:xMode val="edge"/>
                <c:yMode val="edge"/>
                <c:x val="3.124202730761483E-3"/>
                <c:y val="9.7453360691278912E-2"/>
              </c:manualLayout>
            </c:layout>
            <c:txPr>
              <a:bodyPr/>
              <a:lstStyle/>
              <a:p>
                <a:pPr>
                  <a:defRPr sz="1200" b="1">
                    <a:latin typeface="Arial" panose="020B0604020202020204" pitchFamily="34" charset="0"/>
                    <a:cs typeface="Arial" panose="020B0604020202020204" pitchFamily="34" charset="0"/>
                  </a:defRPr>
                </a:pPr>
                <a:endParaRPr lang="en-US"/>
              </a:p>
            </c:txPr>
          </c:dispUnitsLbl>
        </c:dispUnits>
      </c:valAx>
      <c:spPr>
        <a:noFill/>
        <a:ln w="25400">
          <a:noFill/>
        </a:ln>
      </c:spPr>
    </c:plotArea>
    <c:plotVisOnly val="1"/>
    <c:dispBlanksAs val="zero"/>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Assessed Values by Class</a:t>
            </a:r>
          </a:p>
        </c:rich>
      </c:tx>
      <c:layout>
        <c:manualLayout>
          <c:xMode val="edge"/>
          <c:yMode val="edge"/>
          <c:x val="9.5033924261892458E-2"/>
          <c:y val="1.1639256899214767E-2"/>
        </c:manualLayout>
      </c:layout>
      <c:overlay val="1"/>
    </c:title>
    <c:autoTitleDeleted val="0"/>
    <c:plotArea>
      <c:layout>
        <c:manualLayout>
          <c:layoutTarget val="inner"/>
          <c:xMode val="edge"/>
          <c:yMode val="edge"/>
          <c:x val="9.7950021567600118E-2"/>
          <c:y val="6.4524594715974201E-2"/>
          <c:w val="0.87379404108842118"/>
          <c:h val="0.75190975242531244"/>
        </c:manualLayout>
      </c:layout>
      <c:areaChart>
        <c:grouping val="stacked"/>
        <c:varyColors val="0"/>
        <c:ser>
          <c:idx val="2"/>
          <c:order val="0"/>
          <c:tx>
            <c:strRef>
              <c:f>'4b - Assessed Values'!$N$32</c:f>
              <c:strCache>
                <c:ptCount val="1"/>
                <c:pt idx="0">
                  <c:v>Personal</c:v>
                </c:pt>
              </c:strCache>
            </c:strRef>
          </c:tx>
          <c:spPr>
            <a:gradFill>
              <a:gsLst>
                <a:gs pos="60000">
                  <a:schemeClr val="accent3">
                    <a:lumMod val="75000"/>
                  </a:schemeClr>
                </a:gs>
                <a:gs pos="100000">
                  <a:schemeClr val="accent3">
                    <a:lumMod val="40000"/>
                    <a:lumOff val="60000"/>
                  </a:schemeClr>
                </a:gs>
                <a:gs pos="100000">
                  <a:schemeClr val="accent3">
                    <a:lumMod val="40000"/>
                    <a:lumOff val="60000"/>
                  </a:schemeClr>
                </a:gs>
              </a:gsLst>
              <a:lin ang="5400000" scaled="0"/>
            </a:gradFill>
            <a:ln>
              <a:solidFill>
                <a:schemeClr val="accent3">
                  <a:lumMod val="75000"/>
                </a:schemeClr>
              </a:solidFill>
            </a:ln>
          </c:spPr>
          <c:cat>
            <c:numRef>
              <c:f>'4b - Assessed Values'!$J$34:$J$44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'4b - Assessed Values'!$N$34:$N$44</c:f>
              <c:numCache>
                <c:formatCode>_("$"* #,##0_);_("$"* \(#,##0\);_("$"* "-"_);_(@_)</c:formatCode>
                <c:ptCount val="11"/>
                <c:pt idx="0">
                  <c:v>40395200</c:v>
                </c:pt>
                <c:pt idx="1">
                  <c:v>41683140</c:v>
                </c:pt>
                <c:pt idx="2">
                  <c:v>43585780</c:v>
                </c:pt>
                <c:pt idx="3">
                  <c:v>45889560</c:v>
                </c:pt>
                <c:pt idx="4">
                  <c:v>44938420</c:v>
                </c:pt>
                <c:pt idx="5">
                  <c:v>48372550</c:v>
                </c:pt>
                <c:pt idx="6">
                  <c:v>52872380</c:v>
                </c:pt>
                <c:pt idx="7">
                  <c:v>58670190</c:v>
                </c:pt>
                <c:pt idx="8">
                  <c:v>59437570</c:v>
                </c:pt>
                <c:pt idx="9">
                  <c:v>63767560</c:v>
                </c:pt>
                <c:pt idx="10">
                  <c:v>69783770</c:v>
                </c:pt>
              </c:numCache>
            </c:numRef>
          </c:val>
          <c:extLst>
            <c:ext xmlns:c16="http://schemas.microsoft.com/office/drawing/2014/chart" uri="{C3380CC4-5D6E-409C-BE32-E72D297353CC}">
              <c16:uniqueId val="{00000002-EF1D-4711-B062-F861A5A5872A}"/>
            </c:ext>
          </c:extLst>
        </c:ser>
        <c:ser>
          <c:idx val="1"/>
          <c:order val="1"/>
          <c:tx>
            <c:strRef>
              <c:f>'4b - Assessed Values'!$M$32</c:f>
              <c:strCache>
                <c:ptCount val="1"/>
                <c:pt idx="0">
                  <c:v>Industrial</c:v>
                </c:pt>
              </c:strCache>
            </c:strRef>
          </c:tx>
          <c:spPr>
            <a:gradFill>
              <a:gsLst>
                <a:gs pos="0">
                  <a:schemeClr val="accent2">
                    <a:lumMod val="75000"/>
                  </a:schemeClr>
                </a:gs>
                <a:gs pos="98000">
                  <a:schemeClr val="accent2">
                    <a:lumMod val="60000"/>
                    <a:lumOff val="40000"/>
                  </a:schemeClr>
                </a:gs>
                <a:gs pos="93000">
                  <a:srgbClr val="FF0000"/>
                </a:gs>
              </a:gsLst>
              <a:lin ang="5400000" scaled="0"/>
            </a:gradFill>
            <a:ln>
              <a:solidFill>
                <a:srgbClr val="FF0000"/>
              </a:solidFill>
            </a:ln>
          </c:spPr>
          <c:cat>
            <c:numRef>
              <c:f>'4b - Assessed Values'!$J$34:$J$44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'4b - Assessed Values'!$M$34:$M$44</c:f>
              <c:numCache>
                <c:formatCode>_("$"* #,##0_);_("$"* \(#,##0\);_("$"* "-"_);_(@_)</c:formatCode>
                <c:ptCount val="11"/>
                <c:pt idx="0">
                  <c:v>2319500</c:v>
                </c:pt>
                <c:pt idx="1">
                  <c:v>2844400</c:v>
                </c:pt>
                <c:pt idx="2">
                  <c:v>2735800</c:v>
                </c:pt>
                <c:pt idx="3">
                  <c:v>2779800</c:v>
                </c:pt>
                <c:pt idx="4">
                  <c:v>4128976</c:v>
                </c:pt>
                <c:pt idx="5">
                  <c:v>3009900</c:v>
                </c:pt>
                <c:pt idx="6">
                  <c:v>3009900</c:v>
                </c:pt>
                <c:pt idx="7">
                  <c:v>2635000</c:v>
                </c:pt>
                <c:pt idx="8">
                  <c:v>2729500</c:v>
                </c:pt>
                <c:pt idx="9">
                  <c:v>2739600</c:v>
                </c:pt>
                <c:pt idx="10">
                  <c:v>2739100</c:v>
                </c:pt>
              </c:numCache>
            </c:numRef>
          </c:val>
          <c:extLst>
            <c:ext xmlns:c16="http://schemas.microsoft.com/office/drawing/2014/chart" uri="{C3380CC4-5D6E-409C-BE32-E72D297353CC}">
              <c16:uniqueId val="{00000001-EF1D-4711-B062-F861A5A5872A}"/>
            </c:ext>
          </c:extLst>
        </c:ser>
        <c:ser>
          <c:idx val="3"/>
          <c:order val="2"/>
          <c:tx>
            <c:strRef>
              <c:f>'4b - Assessed Values'!$L$32</c:f>
              <c:strCache>
                <c:ptCount val="1"/>
                <c:pt idx="0">
                  <c:v>Commercial</c:v>
                </c:pt>
              </c:strCache>
            </c:strRef>
          </c:tx>
          <c:spPr>
            <a:ln w="25400">
              <a:solidFill>
                <a:schemeClr val="accent4">
                  <a:lumMod val="75000"/>
                </a:schemeClr>
              </a:solidFill>
            </a:ln>
          </c:spPr>
          <c:cat>
            <c:numRef>
              <c:f>'4b - Assessed Values'!$J$34:$J$44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'4b - Assessed Values'!$L$34:$L$44</c:f>
              <c:numCache>
                <c:formatCode>_("$"* #,##0_);_("$"* \(#,##0\);_("$"* "-"_);_(@_)</c:formatCode>
                <c:ptCount val="11"/>
                <c:pt idx="0">
                  <c:v>87896029</c:v>
                </c:pt>
                <c:pt idx="1">
                  <c:v>88685699</c:v>
                </c:pt>
                <c:pt idx="2">
                  <c:v>92204500</c:v>
                </c:pt>
                <c:pt idx="3">
                  <c:v>94583642</c:v>
                </c:pt>
                <c:pt idx="4">
                  <c:v>90881004</c:v>
                </c:pt>
                <c:pt idx="5">
                  <c:v>100122228</c:v>
                </c:pt>
                <c:pt idx="6">
                  <c:v>100882281</c:v>
                </c:pt>
                <c:pt idx="7">
                  <c:v>100091785</c:v>
                </c:pt>
                <c:pt idx="8">
                  <c:v>97997347</c:v>
                </c:pt>
                <c:pt idx="9">
                  <c:v>98849480</c:v>
                </c:pt>
                <c:pt idx="10">
                  <c:v>99763089</c:v>
                </c:pt>
              </c:numCache>
            </c:numRef>
          </c:val>
          <c:extLst>
            <c:ext xmlns:c16="http://schemas.microsoft.com/office/drawing/2014/chart" uri="{C3380CC4-5D6E-409C-BE32-E72D297353CC}">
              <c16:uniqueId val="{00000000-8C87-4EFA-9217-1DFBDA4FE8C0}"/>
            </c:ext>
          </c:extLst>
        </c:ser>
        <c:ser>
          <c:idx val="0"/>
          <c:order val="3"/>
          <c:tx>
            <c:strRef>
              <c:f>'4b - Assessed Values'!$K$32</c:f>
              <c:strCache>
                <c:ptCount val="1"/>
                <c:pt idx="0">
                  <c:v>Residential</c:v>
                </c:pt>
              </c:strCache>
            </c:strRef>
          </c:tx>
          <c:spPr>
            <a:gradFill>
              <a:gsLst>
                <a:gs pos="43000">
                  <a:schemeClr val="tx2">
                    <a:lumMod val="60000"/>
                    <a:lumOff val="40000"/>
                  </a:schemeClr>
                </a:gs>
                <a:gs pos="94000">
                  <a:schemeClr val="accent1">
                    <a:lumMod val="40000"/>
                    <a:lumOff val="60000"/>
                  </a:schemeClr>
                </a:gs>
                <a:gs pos="100000">
                  <a:schemeClr val="accent1">
                    <a:tint val="23500"/>
                    <a:satMod val="160000"/>
                  </a:schemeClr>
                </a:gs>
              </a:gsLst>
              <a:lin ang="5400000" scaled="0"/>
            </a:gradFill>
            <a:ln>
              <a:solidFill>
                <a:schemeClr val="accent1">
                  <a:lumMod val="75000"/>
                </a:schemeClr>
              </a:solidFill>
            </a:ln>
          </c:spPr>
          <c:cat>
            <c:numRef>
              <c:f>'4b - Assessed Values'!$J$34:$J$44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'4b - Assessed Values'!$K$34:$K$44</c:f>
              <c:numCache>
                <c:formatCode>_("$"* #,##0_);_("$"* \(#,##0\);_("$"* "-"_);_(@_)</c:formatCode>
                <c:ptCount val="11"/>
                <c:pt idx="0">
                  <c:v>3222272471</c:v>
                </c:pt>
                <c:pt idx="1">
                  <c:v>3067422072</c:v>
                </c:pt>
                <c:pt idx="2">
                  <c:v>3076141600</c:v>
                </c:pt>
                <c:pt idx="3">
                  <c:v>3133284628</c:v>
                </c:pt>
                <c:pt idx="4">
                  <c:v>3366472285</c:v>
                </c:pt>
                <c:pt idx="5">
                  <c:v>3480420057</c:v>
                </c:pt>
                <c:pt idx="6">
                  <c:v>3590943268</c:v>
                </c:pt>
                <c:pt idx="7">
                  <c:v>3836620986</c:v>
                </c:pt>
                <c:pt idx="8">
                  <c:v>4103920658</c:v>
                </c:pt>
                <c:pt idx="9">
                  <c:v>4212300181</c:v>
                </c:pt>
                <c:pt idx="10">
                  <c:v>4407492535</c:v>
                </c:pt>
              </c:numCache>
            </c:numRef>
          </c:val>
          <c:extLst>
            <c:ext xmlns:c16="http://schemas.microsoft.com/office/drawing/2014/chart" uri="{C3380CC4-5D6E-409C-BE32-E72D297353CC}">
              <c16:uniqueId val="{00000000-EF1D-4711-B062-F861A5A5872A}"/>
            </c:ext>
          </c:extLst>
        </c:ser>
        <c:dLbls>
          <c:showLegendKey val="0"/>
          <c:showVal val="0"/>
          <c:showCatName val="0"/>
          <c:showSerName val="0"/>
          <c:showPercent val="0"/>
          <c:showBubbleSize val="0"/>
        </c:dLbls>
        <c:axId val="99892608"/>
        <c:axId val="99902592"/>
      </c:areaChart>
      <c:catAx>
        <c:axId val="99892608"/>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cs typeface="Arial" panose="020B0604020202020204" pitchFamily="34" charset="0"/>
              </a:defRPr>
            </a:pPr>
            <a:endParaRPr lang="en-US"/>
          </a:p>
        </c:txPr>
        <c:crossAx val="99902592"/>
        <c:crosses val="autoZero"/>
        <c:auto val="1"/>
        <c:lblAlgn val="ctr"/>
        <c:lblOffset val="100"/>
        <c:noMultiLvlLbl val="0"/>
      </c:catAx>
      <c:valAx>
        <c:axId val="99902592"/>
        <c:scaling>
          <c:orientation val="minMax"/>
        </c:scaling>
        <c:delete val="0"/>
        <c:axPos val="l"/>
        <c:numFmt formatCode="&quot;$&quot;#,##0.0" sourceLinked="0"/>
        <c:majorTickMark val="out"/>
        <c:minorTickMark val="none"/>
        <c:tickLblPos val="nextTo"/>
        <c:spPr>
          <a:ln w="25400">
            <a:solidFill>
              <a:schemeClr val="tx1">
                <a:alpha val="83000"/>
              </a:schemeClr>
            </a:solidFill>
          </a:ln>
        </c:spPr>
        <c:txPr>
          <a:bodyPr/>
          <a:lstStyle/>
          <a:p>
            <a:pPr>
              <a:defRPr sz="1400" b="1">
                <a:latin typeface="Arial Narrow" panose="020B0606020202030204" pitchFamily="34" charset="0"/>
                <a:cs typeface="Arial" panose="020B0604020202020204" pitchFamily="34" charset="0"/>
              </a:defRPr>
            </a:pPr>
            <a:endParaRPr lang="en-US"/>
          </a:p>
        </c:txPr>
        <c:crossAx val="99892608"/>
        <c:crosses val="autoZero"/>
        <c:crossBetween val="midCat"/>
        <c:dispUnits>
          <c:builtInUnit val="billions"/>
          <c:dispUnitsLbl>
            <c:layout>
              <c:manualLayout>
                <c:xMode val="edge"/>
                <c:yMode val="edge"/>
                <c:x val="1.0920303859828898E-4"/>
                <c:y val="9.7453288968518043E-2"/>
              </c:manualLayout>
            </c:layout>
            <c:txPr>
              <a:bodyPr/>
              <a:lstStyle/>
              <a:p>
                <a:pPr>
                  <a:defRPr sz="1400" b="1">
                    <a:latin typeface="Arial" panose="020B0604020202020204" pitchFamily="34" charset="0"/>
                    <a:cs typeface="Arial" panose="020B0604020202020204" pitchFamily="34" charset="0"/>
                  </a:defRPr>
                </a:pPr>
                <a:endParaRPr lang="en-US"/>
              </a:p>
            </c:txPr>
          </c:dispUnitsLbl>
        </c:dispUnits>
      </c:valAx>
      <c:spPr>
        <a:noFill/>
        <a:ln w="25400">
          <a:noFill/>
        </a:ln>
      </c:spPr>
    </c:plotArea>
    <c:legend>
      <c:legendPos val="r"/>
      <c:layout>
        <c:manualLayout>
          <c:xMode val="edge"/>
          <c:yMode val="edge"/>
          <c:x val="0.10474176103916344"/>
          <c:y val="0.92694164253339362"/>
          <c:w val="0.83475194411083453"/>
          <c:h val="7.3058424110792872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zero"/>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Value Change from Prior Year</a:t>
            </a:r>
          </a:p>
        </c:rich>
      </c:tx>
      <c:layout>
        <c:manualLayout>
          <c:xMode val="edge"/>
          <c:yMode val="edge"/>
          <c:x val="7.3430028472224185E-2"/>
          <c:y val="1.5332810760727296E-2"/>
        </c:manualLayout>
      </c:layout>
      <c:overlay val="1"/>
    </c:title>
    <c:autoTitleDeleted val="0"/>
    <c:plotArea>
      <c:layout>
        <c:manualLayout>
          <c:layoutTarget val="inner"/>
          <c:xMode val="edge"/>
          <c:yMode val="edge"/>
          <c:x val="8.0420445081682806E-2"/>
          <c:y val="7.7888776183128464E-2"/>
          <c:w val="0.91453863430695637"/>
          <c:h val="0.86845118809046662"/>
        </c:manualLayout>
      </c:layout>
      <c:barChart>
        <c:barDir val="col"/>
        <c:grouping val="clustered"/>
        <c:varyColors val="0"/>
        <c:ser>
          <c:idx val="0"/>
          <c:order val="0"/>
          <c:tx>
            <c:strRef>
              <c:f>'4b - Assessed Values'!$P$32</c:f>
              <c:strCache>
                <c:ptCount val="1"/>
                <c:pt idx="0">
                  <c:v>Value Change from Prior Year</c:v>
                </c:pt>
              </c:strCache>
            </c:strRef>
          </c:tx>
          <c:spPr>
            <a:solidFill>
              <a:srgbClr val="4F81BD"/>
            </a:solidFill>
            <a:ln>
              <a:solidFill>
                <a:schemeClr val="bg1">
                  <a:lumMod val="75000"/>
                </a:schemeClr>
              </a:solidFill>
            </a:ln>
          </c:spPr>
          <c:invertIfNegative val="1"/>
          <c:dLbls>
            <c:dLbl>
              <c:idx val="3"/>
              <c:layout>
                <c:manualLayout>
                  <c:x val="0"/>
                  <c:y val="-2.90402804696567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4B-4B5B-ABD3-9401979E05D6}"/>
                </c:ext>
              </c:extLst>
            </c:dLbl>
            <c:dLbl>
              <c:idx val="4"/>
              <c:layout>
                <c:manualLayout>
                  <c:x val="0"/>
                  <c:y val="-2.03281963287597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4B-4B5B-ABD3-9401979E05D6}"/>
                </c:ext>
              </c:extLst>
            </c:dLbl>
            <c:dLbl>
              <c:idx val="5"/>
              <c:layout>
                <c:manualLayout>
                  <c:x val="5.9976533831630215E-17"/>
                  <c:y val="-4.06563926575195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4B-4B5B-ABD3-9401979E05D6}"/>
                </c:ext>
              </c:extLst>
            </c:dLbl>
            <c:spPr>
              <a:solidFill>
                <a:schemeClr val="bg1">
                  <a:lumMod val="85000"/>
                </a:schemeClr>
              </a:solidFill>
              <a:ln>
                <a:solidFill>
                  <a:schemeClr val="bg1">
                    <a:lumMod val="65000"/>
                  </a:schemeClr>
                </a:solidFill>
              </a:ln>
            </c:spPr>
            <c:txPr>
              <a:bodyPr/>
              <a:lstStyle/>
              <a:p>
                <a:pPr>
                  <a:defRPr sz="1000">
                    <a:solidFill>
                      <a:schemeClr val="tx1"/>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'4b - Assessed Values'!$J$34:$J$44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'4b - Assessed Values'!$P$34:$P$44</c:f>
              <c:numCache>
                <c:formatCode>0.00%</c:formatCode>
                <c:ptCount val="11"/>
                <c:pt idx="0">
                  <c:v>-4.2660275773583889E-2</c:v>
                </c:pt>
                <c:pt idx="1">
                  <c:v>-4.5408050301304903E-2</c:v>
                </c:pt>
                <c:pt idx="2">
                  <c:v>4.3842448878113061E-3</c:v>
                </c:pt>
                <c:pt idx="3">
                  <c:v>1.924614179715145E-2</c:v>
                </c:pt>
                <c:pt idx="4">
                  <c:v>7.0160358573388315E-2</c:v>
                </c:pt>
                <c:pt idx="5">
                  <c:v>3.5792639068349619E-2</c:v>
                </c:pt>
                <c:pt idx="6">
                  <c:v>3.1879265802021051E-2</c:v>
                </c:pt>
                <c:pt idx="7">
                  <c:v>6.6790193745383419E-2</c:v>
                </c:pt>
                <c:pt idx="8">
                  <c:v>6.6549754552240659E-2</c:v>
                </c:pt>
                <c:pt idx="9">
                  <c:v>2.6634493449922525E-2</c:v>
                </c:pt>
                <c:pt idx="10">
                  <c:v>4.6171201001961704E-2</c:v>
                </c:pt>
              </c:numCache>
            </c:numRef>
          </c:val>
          <c:extLst>
            <c:ext xmlns:c14="http://schemas.microsoft.com/office/drawing/2007/8/2/chart" uri="{6F2FDCE9-48DA-4B69-8628-5D25D57E5C99}">
              <c14:invertSolidFillFmt>
                <c14:spPr xmlns:c14="http://schemas.microsoft.com/office/drawing/2007/8/2/chart">
                  <a:solidFill>
                    <a:srgbClr val="C00000"/>
                  </a:solidFill>
                  <a:ln>
                    <a:solidFill>
                      <a:schemeClr val="bg1">
                        <a:lumMod val="75000"/>
                      </a:schemeClr>
                    </a:solidFill>
                  </a:ln>
                </c14:spPr>
              </c14:invertSolidFillFmt>
            </c:ext>
            <c:ext xmlns:c16="http://schemas.microsoft.com/office/drawing/2014/chart" uri="{C3380CC4-5D6E-409C-BE32-E72D297353CC}">
              <c16:uniqueId val="{00000000-1C23-4B51-815F-3382D9C3C287}"/>
            </c:ext>
          </c:extLst>
        </c:ser>
        <c:dLbls>
          <c:showLegendKey val="0"/>
          <c:showVal val="0"/>
          <c:showCatName val="0"/>
          <c:showSerName val="0"/>
          <c:showPercent val="0"/>
          <c:showBubbleSize val="0"/>
        </c:dLbls>
        <c:gapWidth val="49"/>
        <c:axId val="99940992"/>
        <c:axId val="100540800"/>
      </c:barChart>
      <c:catAx>
        <c:axId val="99940992"/>
        <c:scaling>
          <c:orientation val="minMax"/>
        </c:scaling>
        <c:delete val="0"/>
        <c:axPos val="b"/>
        <c:numFmt formatCode="General" sourceLinked="1"/>
        <c:majorTickMark val="out"/>
        <c:minorTickMark val="none"/>
        <c:tickLblPos val="nextTo"/>
        <c:spPr>
          <a:solidFill>
            <a:schemeClr val="accent5">
              <a:lumMod val="20000"/>
              <a:lumOff val="80000"/>
              <a:alpha val="61000"/>
            </a:schemeClr>
          </a:solidFill>
          <a:ln w="28575">
            <a:solidFill>
              <a:schemeClr val="tx1"/>
            </a:solidFill>
          </a:ln>
        </c:spPr>
        <c:txPr>
          <a:bodyPr/>
          <a:lstStyle/>
          <a:p>
            <a:pPr>
              <a:defRPr sz="1200" b="1">
                <a:latin typeface="Arial Narrow" panose="020B0606020202030204" pitchFamily="34" charset="0"/>
                <a:cs typeface="Arial" panose="020B0604020202020204" pitchFamily="34" charset="0"/>
              </a:defRPr>
            </a:pPr>
            <a:endParaRPr lang="en-US"/>
          </a:p>
        </c:txPr>
        <c:crossAx val="100540800"/>
        <c:crosses val="autoZero"/>
        <c:auto val="1"/>
        <c:lblAlgn val="ctr"/>
        <c:lblOffset val="100"/>
        <c:noMultiLvlLbl val="0"/>
      </c:catAx>
      <c:valAx>
        <c:axId val="100540800"/>
        <c:scaling>
          <c:orientation val="minMax"/>
        </c:scaling>
        <c:delete val="0"/>
        <c:axPos val="l"/>
        <c:numFmt formatCode="0.0%" sourceLinked="0"/>
        <c:majorTickMark val="out"/>
        <c:minorTickMark val="none"/>
        <c:tickLblPos val="nextTo"/>
        <c:spPr>
          <a:ln w="25400">
            <a:solidFill>
              <a:schemeClr val="tx1"/>
            </a:solidFill>
          </a:ln>
        </c:spPr>
        <c:txPr>
          <a:bodyPr/>
          <a:lstStyle/>
          <a:p>
            <a:pPr>
              <a:defRPr sz="1400" b="1">
                <a:latin typeface="Arial Narrow" panose="020B0606020202030204" pitchFamily="34" charset="0"/>
                <a:cs typeface="Arial" panose="020B0604020202020204" pitchFamily="34" charset="0"/>
              </a:defRPr>
            </a:pPr>
            <a:endParaRPr lang="en-US"/>
          </a:p>
        </c:txPr>
        <c:crossAx val="99940992"/>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Uncollected Receivables as a Percentage </a:t>
            </a:r>
            <a:r>
              <a:rPr lang="en-US" sz="1400"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of the Tax Levy</a:t>
            </a:r>
          </a:p>
        </c:rich>
      </c:tx>
      <c:layout>
        <c:manualLayout>
          <c:xMode val="edge"/>
          <c:yMode val="edge"/>
          <c:x val="4.6488427815283097E-2"/>
          <c:y val="5.3268387491526865E-3"/>
        </c:manualLayout>
      </c:layout>
      <c:overlay val="0"/>
    </c:title>
    <c:autoTitleDeleted val="0"/>
    <c:plotArea>
      <c:layout>
        <c:manualLayout>
          <c:layoutTarget val="inner"/>
          <c:xMode val="edge"/>
          <c:yMode val="edge"/>
          <c:x val="5.4709558123995083E-2"/>
          <c:y val="8.4380143590235795E-2"/>
          <c:w val="0.93074912736511195"/>
          <c:h val="0.80934748532512235"/>
        </c:manualLayout>
      </c:layout>
      <c:lineChart>
        <c:grouping val="standard"/>
        <c:varyColors val="0"/>
        <c:ser>
          <c:idx val="0"/>
          <c:order val="0"/>
          <c:tx>
            <c:v>% Change from Prior Years</c:v>
          </c:tx>
          <c:spPr>
            <a:ln w="47625">
              <a:solidFill>
                <a:srgbClr val="C00000"/>
              </a:solidFill>
            </a:ln>
          </c:spPr>
          <c:marker>
            <c:symbol val="diamond"/>
            <c:size val="8"/>
            <c:spPr>
              <a:solidFill>
                <a:srgbClr val="FF0000"/>
              </a:solidFill>
              <a:ln>
                <a:solidFill>
                  <a:schemeClr val="tx1"/>
                </a:solidFill>
              </a:ln>
            </c:spPr>
          </c:marker>
          <c:dPt>
            <c:idx val="2"/>
            <c:bubble3D val="0"/>
            <c:extLst>
              <c:ext xmlns:c16="http://schemas.microsoft.com/office/drawing/2014/chart" uri="{C3380CC4-5D6E-409C-BE32-E72D297353CC}">
                <c16:uniqueId val="{00000001-1BDF-46D4-88D2-411C6D5C1F24}"/>
              </c:ext>
            </c:extLst>
          </c:dPt>
          <c:dPt>
            <c:idx val="3"/>
            <c:bubble3D val="0"/>
            <c:extLst>
              <c:ext xmlns:c16="http://schemas.microsoft.com/office/drawing/2014/chart" uri="{C3380CC4-5D6E-409C-BE32-E72D297353CC}">
                <c16:uniqueId val="{00000003-1BDF-46D4-88D2-411C6D5C1F24}"/>
              </c:ext>
            </c:extLst>
          </c:dPt>
          <c:dPt>
            <c:idx val="5"/>
            <c:bubble3D val="0"/>
            <c:extLst>
              <c:ext xmlns:c16="http://schemas.microsoft.com/office/drawing/2014/chart" uri="{C3380CC4-5D6E-409C-BE32-E72D297353CC}">
                <c16:uniqueId val="{00000005-1BDF-46D4-88D2-411C6D5C1F24}"/>
              </c:ext>
            </c:extLst>
          </c:dPt>
          <c:cat>
            <c:numRef>
              <c:f>'5 - Uncollected Receivables'!$H$30:$H$40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'5 - Uncollected Receivables'!$M$30:$M$40</c:f>
              <c:numCache>
                <c:formatCode>0.0%</c:formatCode>
                <c:ptCount val="11"/>
                <c:pt idx="0">
                  <c:v>2.8855929882876211E-4</c:v>
                </c:pt>
                <c:pt idx="1">
                  <c:v>4.2051030762014737E-4</c:v>
                </c:pt>
                <c:pt idx="2">
                  <c:v>4.2267007258740813E-4</c:v>
                </c:pt>
                <c:pt idx="3">
                  <c:v>5.4062825513227178E-4</c:v>
                </c:pt>
                <c:pt idx="4">
                  <c:v>8.6948880371885359E-4</c:v>
                </c:pt>
                <c:pt idx="5">
                  <c:v>7.7072561000356187E-4</c:v>
                </c:pt>
                <c:pt idx="6">
                  <c:v>6.7437749301759559E-4</c:v>
                </c:pt>
                <c:pt idx="7">
                  <c:v>1.3694657165542392E-3</c:v>
                </c:pt>
                <c:pt idx="8">
                  <c:v>1.8354150428842233E-3</c:v>
                </c:pt>
                <c:pt idx="9">
                  <c:v>3.5110841827586991E-3</c:v>
                </c:pt>
                <c:pt idx="10">
                  <c:v>8.7678354099180907E-3</c:v>
                </c:pt>
              </c:numCache>
            </c:numRef>
          </c:val>
          <c:smooth val="0"/>
          <c:extLst>
            <c:ext xmlns:c16="http://schemas.microsoft.com/office/drawing/2014/chart" uri="{C3380CC4-5D6E-409C-BE32-E72D297353CC}">
              <c16:uniqueId val="{00000006-1BDF-46D4-88D2-411C6D5C1F24}"/>
            </c:ext>
          </c:extLst>
        </c:ser>
        <c:dLbls>
          <c:showLegendKey val="0"/>
          <c:showVal val="0"/>
          <c:showCatName val="0"/>
          <c:showSerName val="0"/>
          <c:showPercent val="0"/>
          <c:showBubbleSize val="0"/>
        </c:dLbls>
        <c:marker val="1"/>
        <c:smooth val="0"/>
        <c:axId val="99950592"/>
        <c:axId val="99952128"/>
      </c:lineChart>
      <c:catAx>
        <c:axId val="99950592"/>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99952128"/>
        <c:crosses val="autoZero"/>
        <c:auto val="1"/>
        <c:lblAlgn val="ctr"/>
        <c:lblOffset val="100"/>
        <c:noMultiLvlLbl val="0"/>
      </c:catAx>
      <c:valAx>
        <c:axId val="99952128"/>
        <c:scaling>
          <c:orientation val="minMax"/>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9950592"/>
        <c:crosses val="autoZero"/>
        <c:crossBetween val="between"/>
        <c:majorUnit val="1.0000000000000002E-2"/>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Uncollected Receivables</a:t>
            </a:r>
          </a:p>
        </c:rich>
      </c:tx>
      <c:layout>
        <c:manualLayout>
          <c:xMode val="edge"/>
          <c:yMode val="edge"/>
          <c:x val="6.9435824302452945E-2"/>
          <c:y val="1.1357345918204592E-2"/>
        </c:manualLayout>
      </c:layout>
      <c:overlay val="1"/>
    </c:title>
    <c:autoTitleDeleted val="0"/>
    <c:plotArea>
      <c:layout>
        <c:manualLayout>
          <c:layoutTarget val="inner"/>
          <c:xMode val="edge"/>
          <c:yMode val="edge"/>
          <c:x val="7.731788658209951E-2"/>
          <c:y val="6.5492442062814446E-2"/>
          <c:w val="0.89341169643335128"/>
          <c:h val="0.78331083800999268"/>
        </c:manualLayout>
      </c:layout>
      <c:barChart>
        <c:barDir val="col"/>
        <c:grouping val="clustered"/>
        <c:varyColors val="0"/>
        <c:ser>
          <c:idx val="1"/>
          <c:order val="0"/>
          <c:tx>
            <c:v>Uncollected Taxes</c:v>
          </c:tx>
          <c:spPr>
            <a:solidFill>
              <a:schemeClr val="accent2"/>
            </a:solidFill>
            <a:ln>
              <a:solidFill>
                <a:schemeClr val="tx1">
                  <a:lumMod val="65000"/>
                  <a:lumOff val="35000"/>
                </a:schemeClr>
              </a:solidFill>
            </a:ln>
          </c:spPr>
          <c:invertIfNegative val="0"/>
          <c:cat>
            <c:numRef>
              <c:f>'5 - Uncollected Receivables'!$H$30:$H$40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'5 - Uncollected Receivables'!$L$30:$L$40</c:f>
              <c:numCache>
                <c:formatCode>_("$"* #,##0_);_("$"* \(#,##0\);_("$"* "-"_);_(@_)</c:formatCode>
                <c:ptCount val="11"/>
                <c:pt idx="0">
                  <c:v>12119</c:v>
                </c:pt>
                <c:pt idx="1">
                  <c:v>18447</c:v>
                </c:pt>
                <c:pt idx="2">
                  <c:v>19160</c:v>
                </c:pt>
                <c:pt idx="3">
                  <c:v>28482</c:v>
                </c:pt>
                <c:pt idx="4">
                  <c:v>47375</c:v>
                </c:pt>
                <c:pt idx="5">
                  <c:v>43356</c:v>
                </c:pt>
                <c:pt idx="6">
                  <c:v>39063</c:v>
                </c:pt>
                <c:pt idx="7">
                  <c:v>82675</c:v>
                </c:pt>
                <c:pt idx="8">
                  <c:v>114385</c:v>
                </c:pt>
                <c:pt idx="9">
                  <c:v>224467</c:v>
                </c:pt>
                <c:pt idx="10">
                  <c:v>578764</c:v>
                </c:pt>
              </c:numCache>
            </c:numRef>
          </c:val>
          <c:extLst>
            <c:ext xmlns:c16="http://schemas.microsoft.com/office/drawing/2014/chart" uri="{C3380CC4-5D6E-409C-BE32-E72D297353CC}">
              <c16:uniqueId val="{00000000-1884-45DD-84B6-F66269327FE9}"/>
            </c:ext>
          </c:extLst>
        </c:ser>
        <c:dLbls>
          <c:showLegendKey val="0"/>
          <c:showVal val="0"/>
          <c:showCatName val="0"/>
          <c:showSerName val="0"/>
          <c:showPercent val="0"/>
          <c:showBubbleSize val="0"/>
        </c:dLbls>
        <c:gapWidth val="66"/>
        <c:axId val="99976704"/>
        <c:axId val="99978240"/>
      </c:barChart>
      <c:catAx>
        <c:axId val="99976704"/>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99978240"/>
        <c:crosses val="autoZero"/>
        <c:auto val="1"/>
        <c:lblAlgn val="ctr"/>
        <c:lblOffset val="100"/>
        <c:noMultiLvlLbl val="0"/>
      </c:catAx>
      <c:valAx>
        <c:axId val="99978240"/>
        <c:scaling>
          <c:orientation val="minMax"/>
        </c:scaling>
        <c:delete val="0"/>
        <c:axPos val="l"/>
        <c:numFmt formatCode="&quot;$&quot;#,##0.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9976704"/>
        <c:crosses val="autoZero"/>
        <c:crossBetween val="between"/>
        <c:dispUnits>
          <c:builtInUnit val="millions"/>
          <c:dispUnitsLbl>
            <c:layout>
              <c:manualLayout>
                <c:xMode val="edge"/>
                <c:yMode val="edge"/>
                <c:x val="1.7163706102138934E-3"/>
                <c:y val="0.13577525795523104"/>
              </c:manualLayout>
            </c:layout>
            <c:txPr>
              <a:bodyPr/>
              <a:lstStyle/>
              <a:p>
                <a:pPr>
                  <a:defRPr sz="1100">
                    <a:latin typeface="Arial" panose="020B0604020202020204" pitchFamily="34" charset="0"/>
                    <a:cs typeface="Arial" panose="020B0604020202020204" pitchFamily="34" charset="0"/>
                  </a:defRPr>
                </a:pPr>
                <a:endParaRPr lang="en-US"/>
              </a:p>
            </c:txPr>
          </c:dispUnitsLbl>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Percent Change from Prior</a:t>
            </a:r>
            <a:r>
              <a:rPr lang="en-US" sz="1400" baseline="0">
                <a:latin typeface="Arial" panose="020B0604020202020204" pitchFamily="34" charset="0"/>
                <a:cs typeface="Arial" panose="020B0604020202020204" pitchFamily="34" charset="0"/>
              </a:rPr>
              <a:t> Year</a:t>
            </a:r>
            <a:endParaRPr lang="en-US" sz="1400">
              <a:latin typeface="Arial" panose="020B0604020202020204" pitchFamily="34" charset="0"/>
              <a:cs typeface="Arial" panose="020B0604020202020204" pitchFamily="34" charset="0"/>
            </a:endParaRPr>
          </a:p>
        </c:rich>
      </c:tx>
      <c:layout>
        <c:manualLayout>
          <c:xMode val="edge"/>
          <c:yMode val="edge"/>
          <c:x val="5.3235148903735943E-2"/>
          <c:y val="1.3207470644576565E-2"/>
        </c:manualLayout>
      </c:layout>
      <c:overlay val="0"/>
    </c:title>
    <c:autoTitleDeleted val="0"/>
    <c:plotArea>
      <c:layout>
        <c:manualLayout>
          <c:layoutTarget val="inner"/>
          <c:xMode val="edge"/>
          <c:yMode val="edge"/>
          <c:x val="5.4709582615630553E-2"/>
          <c:y val="6.9397042566533937E-2"/>
          <c:w val="0.93074912736511195"/>
          <c:h val="0.8205343929815293"/>
        </c:manualLayout>
      </c:layout>
      <c:lineChart>
        <c:grouping val="standard"/>
        <c:varyColors val="0"/>
        <c:ser>
          <c:idx val="0"/>
          <c:order val="0"/>
          <c:tx>
            <c:v>% Change from Prior Years</c:v>
          </c:tx>
          <c:spPr>
            <a:ln w="38100">
              <a:solidFill>
                <a:schemeClr val="tx2">
                  <a:lumMod val="60000"/>
                  <a:lumOff val="40000"/>
                </a:schemeClr>
              </a:solidFill>
            </a:ln>
          </c:spPr>
          <c:marker>
            <c:symbol val="diamond"/>
            <c:size val="7"/>
            <c:spPr>
              <a:ln>
                <a:solidFill>
                  <a:schemeClr val="tx1"/>
                </a:solidFill>
              </a:ln>
            </c:spPr>
          </c:marker>
          <c:dPt>
            <c:idx val="2"/>
            <c:bubble3D val="0"/>
            <c:extLst>
              <c:ext xmlns:c16="http://schemas.microsoft.com/office/drawing/2014/chart" uri="{C3380CC4-5D6E-409C-BE32-E72D297353CC}">
                <c16:uniqueId val="{00000001-30E1-47AB-A618-B472E411FD5E}"/>
              </c:ext>
            </c:extLst>
          </c:dPt>
          <c:dPt>
            <c:idx val="3"/>
            <c:bubble3D val="0"/>
            <c:extLst>
              <c:ext xmlns:c16="http://schemas.microsoft.com/office/drawing/2014/chart" uri="{C3380CC4-5D6E-409C-BE32-E72D297353CC}">
                <c16:uniqueId val="{00000003-30E1-47AB-A618-B472E411FD5E}"/>
              </c:ext>
            </c:extLst>
          </c:dPt>
          <c:dPt>
            <c:idx val="5"/>
            <c:bubble3D val="0"/>
            <c:extLst>
              <c:ext xmlns:c16="http://schemas.microsoft.com/office/drawing/2014/chart" uri="{C3380CC4-5D6E-409C-BE32-E72D297353CC}">
                <c16:uniqueId val="{00000005-30E1-47AB-A618-B472E411FD5E}"/>
              </c:ext>
            </c:extLst>
          </c:dPt>
          <c:dLbls>
            <c:dLbl>
              <c:idx val="0"/>
              <c:layout>
                <c:manualLayout>
                  <c:x val="-3.1903345423738287E-2"/>
                  <c:y val="-3.43394236758990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EC3-4EFC-A615-7CA666C9B9AD}"/>
                </c:ext>
              </c:extLst>
            </c:dLbl>
            <c:dLbl>
              <c:idx val="1"/>
              <c:layout>
                <c:manualLayout>
                  <c:x val="-3.1903345423738287E-2"/>
                  <c:y val="4.49054001915603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EC3-4EFC-A615-7CA666C9B9AD}"/>
                </c:ext>
              </c:extLst>
            </c:dLbl>
            <c:dLbl>
              <c:idx val="2"/>
              <c:layout>
                <c:manualLayout>
                  <c:x val="-2.7915427245771E-2"/>
                  <c:y val="-3.6980917804814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E1-47AB-A618-B472E411FD5E}"/>
                </c:ext>
              </c:extLst>
            </c:dLbl>
            <c:dLbl>
              <c:idx val="3"/>
              <c:layout>
                <c:manualLayout>
                  <c:x val="-7.9758363559345718E-3"/>
                  <c:y val="-3.43394236758990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E1-47AB-A618-B472E411FD5E}"/>
                </c:ext>
              </c:extLst>
            </c:dLbl>
            <c:dLbl>
              <c:idx val="4"/>
              <c:layout>
                <c:manualLayout>
                  <c:x val="-3.1903345423738287E-2"/>
                  <c:y val="4.75468943204756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EC3-4EFC-A615-7CA666C9B9AD}"/>
                </c:ext>
              </c:extLst>
            </c:dLbl>
            <c:dLbl>
              <c:idx val="5"/>
              <c:layout>
                <c:manualLayout>
                  <c:x val="-2.2598203008481286E-2"/>
                  <c:y val="5.2829882578306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E1-47AB-A618-B472E411FD5E}"/>
                </c:ext>
              </c:extLst>
            </c:dLbl>
            <c:dLbl>
              <c:idx val="6"/>
              <c:layout>
                <c:manualLayout>
                  <c:x val="-2.7915427245771E-2"/>
                  <c:y val="-4.2263906062645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EC3-4EFC-A615-7CA666C9B9AD}"/>
                </c:ext>
              </c:extLst>
            </c:dLbl>
            <c:dLbl>
              <c:idx val="7"/>
              <c:layout>
                <c:manualLayout>
                  <c:x val="-2.7915427245771E-2"/>
                  <c:y val="-3.9622411933729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EC3-4EFC-A615-7CA666C9B9AD}"/>
                </c:ext>
              </c:extLst>
            </c:dLbl>
            <c:dLbl>
              <c:idx val="8"/>
              <c:layout>
                <c:manualLayout>
                  <c:x val="-3.190334542373819E-2"/>
                  <c:y val="-4.49054001915603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EC3-4EFC-A615-7CA666C9B9AD}"/>
                </c:ext>
              </c:extLst>
            </c:dLbl>
            <c:dLbl>
              <c:idx val="9"/>
              <c:layout>
                <c:manualLayout>
                  <c:x val="-2.5256815127126145E-2"/>
                  <c:y val="-3.9622411933729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EC3-4EFC-A615-7CA666C9B9AD}"/>
                </c:ext>
              </c:extLst>
            </c:dLbl>
            <c:dLbl>
              <c:idx val="10"/>
              <c:layout>
                <c:manualLayout>
                  <c:x val="-1.1963754533901857E-2"/>
                  <c:y val="-4.75468943204756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EC3-4EFC-A615-7CA666C9B9AD}"/>
                </c:ext>
              </c:extLst>
            </c:dLbl>
            <c:spPr>
              <a:solidFill>
                <a:schemeClr val="bg1">
                  <a:lumMod val="95000"/>
                </a:schemeClr>
              </a:solidFill>
              <a:ln>
                <a:solidFill>
                  <a:schemeClr val="tx1"/>
                </a:solidFill>
              </a:ln>
            </c:spPr>
            <c:txPr>
              <a:bodyPr/>
              <a:lstStyle/>
              <a:p>
                <a:pPr>
                  <a:defRPr b="1">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'6 - Operating Expenditures'!$G$51:$G$61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'6 - Operating Expenditures'!$K$35:$K$45</c:f>
              <c:numCache>
                <c:formatCode>0.00%</c:formatCode>
                <c:ptCount val="11"/>
                <c:pt idx="0">
                  <c:v>6.8171497182831775E-3</c:v>
                </c:pt>
                <c:pt idx="1">
                  <c:v>9.6401081521912957E-4</c:v>
                </c:pt>
                <c:pt idx="2">
                  <c:v>2.9002987130251068E-2</c:v>
                </c:pt>
                <c:pt idx="3">
                  <c:v>0.15318500476106323</c:v>
                </c:pt>
                <c:pt idx="4">
                  <c:v>1.2928781769872222E-2</c:v>
                </c:pt>
                <c:pt idx="5">
                  <c:v>2.4524003641660741E-2</c:v>
                </c:pt>
                <c:pt idx="6">
                  <c:v>1.9920796521351036E-3</c:v>
                </c:pt>
                <c:pt idx="7">
                  <c:v>1.4763673917153719E-2</c:v>
                </c:pt>
                <c:pt idx="8">
                  <c:v>-1.9577593840447438E-3</c:v>
                </c:pt>
                <c:pt idx="9">
                  <c:v>7.6023137104974658E-4</c:v>
                </c:pt>
                <c:pt idx="10">
                  <c:v>-1.9039127349834928E-2</c:v>
                </c:pt>
              </c:numCache>
            </c:numRef>
          </c:val>
          <c:smooth val="0"/>
          <c:extLst>
            <c:ext xmlns:c16="http://schemas.microsoft.com/office/drawing/2014/chart" uri="{C3380CC4-5D6E-409C-BE32-E72D297353CC}">
              <c16:uniqueId val="{00000006-30E1-47AB-A618-B472E411FD5E}"/>
            </c:ext>
          </c:extLst>
        </c:ser>
        <c:dLbls>
          <c:showLegendKey val="0"/>
          <c:showVal val="0"/>
          <c:showCatName val="0"/>
          <c:showSerName val="0"/>
          <c:showPercent val="0"/>
          <c:showBubbleSize val="0"/>
        </c:dLbls>
        <c:marker val="1"/>
        <c:smooth val="0"/>
        <c:axId val="101137408"/>
        <c:axId val="101171968"/>
      </c:lineChart>
      <c:catAx>
        <c:axId val="101137408"/>
        <c:scaling>
          <c:orientation val="minMax"/>
        </c:scaling>
        <c:delete val="0"/>
        <c:axPos val="b"/>
        <c:numFmt formatCode="General" sourceLinked="1"/>
        <c:majorTickMark val="out"/>
        <c:minorTickMark val="none"/>
        <c:tickLblPos val="low"/>
        <c:spPr>
          <a:noFill/>
          <a:ln w="25400">
            <a:solidFill>
              <a:schemeClr val="tx1"/>
            </a:solidFill>
          </a:ln>
        </c:spPr>
        <c:txPr>
          <a:bodyPr/>
          <a:lstStyle/>
          <a:p>
            <a:pPr>
              <a:defRPr sz="1400" b="1">
                <a:latin typeface="Arial Narrow" panose="020B0606020202030204" pitchFamily="34" charset="0"/>
              </a:defRPr>
            </a:pPr>
            <a:endParaRPr lang="en-US"/>
          </a:p>
        </c:txPr>
        <c:crossAx val="101171968"/>
        <c:crosses val="autoZero"/>
        <c:auto val="1"/>
        <c:lblAlgn val="ctr"/>
        <c:lblOffset val="100"/>
        <c:noMultiLvlLbl val="0"/>
      </c:catAx>
      <c:valAx>
        <c:axId val="101171968"/>
        <c:scaling>
          <c:orientation val="minMax"/>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1137408"/>
        <c:crosses val="autoZero"/>
        <c:crossBetween val="between"/>
        <c:majorUnit val="1.0000000000000002E-2"/>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Total Operating Expenditures</a:t>
            </a:r>
          </a:p>
        </c:rich>
      </c:tx>
      <c:layout>
        <c:manualLayout>
          <c:xMode val="edge"/>
          <c:yMode val="edge"/>
          <c:x val="7.7833722158498486E-2"/>
          <c:y val="1.8336607727570401E-2"/>
        </c:manualLayout>
      </c:layout>
      <c:overlay val="1"/>
    </c:title>
    <c:autoTitleDeleted val="0"/>
    <c:plotArea>
      <c:layout>
        <c:manualLayout>
          <c:layoutTarget val="inner"/>
          <c:xMode val="edge"/>
          <c:yMode val="edge"/>
          <c:x val="7.2683257001017285E-2"/>
          <c:y val="7.5526403993214017E-2"/>
          <c:w val="0.89804639588762669"/>
          <c:h val="0.74446235477932654"/>
        </c:manualLayout>
      </c:layout>
      <c:areaChart>
        <c:grouping val="standard"/>
        <c:varyColors val="0"/>
        <c:ser>
          <c:idx val="0"/>
          <c:order val="0"/>
          <c:tx>
            <c:v>Nominal Dollars</c:v>
          </c:tx>
          <c:spPr>
            <a:gradFill>
              <a:gsLst>
                <a:gs pos="0">
                  <a:schemeClr val="accent5">
                    <a:lumMod val="60000"/>
                    <a:lumOff val="40000"/>
                  </a:schemeClr>
                </a:gs>
                <a:gs pos="25000">
                  <a:schemeClr val="accent5">
                    <a:lumMod val="60000"/>
                    <a:lumOff val="40000"/>
                  </a:schemeClr>
                </a:gs>
                <a:gs pos="63000">
                  <a:schemeClr val="accent5">
                    <a:lumMod val="20000"/>
                    <a:lumOff val="80000"/>
                  </a:schemeClr>
                </a:gs>
              </a:gsLst>
              <a:lin ang="5400000" scaled="0"/>
            </a:gradFill>
            <a:ln>
              <a:solidFill>
                <a:schemeClr val="accent5">
                  <a:lumMod val="75000"/>
                </a:schemeClr>
              </a:solidFill>
            </a:ln>
          </c:spPr>
          <c:cat>
            <c:numRef>
              <c:f>'6 - Operating Expenditures'!$G$51:$G$61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'6 - Operating Expenditures'!$H$35:$H$45</c:f>
              <c:numCache>
                <c:formatCode>_("$"* #,##0_);_("$"* \(#,##0\);_("$"* "-"_);_(@_)</c:formatCode>
                <c:ptCount val="11"/>
                <c:pt idx="0">
                  <c:v>48911126</c:v>
                </c:pt>
                <c:pt idx="1">
                  <c:v>50298752</c:v>
                </c:pt>
                <c:pt idx="2">
                  <c:v>52563957</c:v>
                </c:pt>
                <c:pt idx="3">
                  <c:v>61450446</c:v>
                </c:pt>
                <c:pt idx="4">
                  <c:v>63258751</c:v>
                </c:pt>
                <c:pt idx="5">
                  <c:v>65191046</c:v>
                </c:pt>
                <c:pt idx="6">
                  <c:v>66287875</c:v>
                </c:pt>
                <c:pt idx="7">
                  <c:v>68944963</c:v>
                </c:pt>
                <c:pt idx="8">
                  <c:v>71077880</c:v>
                </c:pt>
                <c:pt idx="9">
                  <c:v>72473054</c:v>
                </c:pt>
                <c:pt idx="10">
                  <c:v>71928133</c:v>
                </c:pt>
              </c:numCache>
            </c:numRef>
          </c:val>
          <c:extLst>
            <c:ext xmlns:c16="http://schemas.microsoft.com/office/drawing/2014/chart" uri="{C3380CC4-5D6E-409C-BE32-E72D297353CC}">
              <c16:uniqueId val="{00000000-A794-4AC4-A2D0-31837C2D3C9D}"/>
            </c:ext>
          </c:extLst>
        </c:ser>
        <c:ser>
          <c:idx val="1"/>
          <c:order val="1"/>
          <c:tx>
            <c:v>Constant Dollars</c:v>
          </c:tx>
          <c:spPr>
            <a:gradFill>
              <a:gsLst>
                <a:gs pos="23000">
                  <a:schemeClr val="accent1"/>
                </a:gs>
                <a:gs pos="71000">
                  <a:schemeClr val="tx2">
                    <a:lumMod val="40000"/>
                    <a:lumOff val="60000"/>
                  </a:schemeClr>
                </a:gs>
                <a:gs pos="100000">
                  <a:schemeClr val="tx2">
                    <a:lumMod val="20000"/>
                    <a:lumOff val="80000"/>
                  </a:schemeClr>
                </a:gs>
              </a:gsLst>
              <a:lin ang="5400000" scaled="0"/>
            </a:gradFill>
            <a:ln w="25400">
              <a:solidFill>
                <a:schemeClr val="tx2">
                  <a:lumMod val="60000"/>
                  <a:lumOff val="40000"/>
                </a:schemeClr>
              </a:solidFill>
            </a:ln>
          </c:spPr>
          <c:val>
            <c:numRef>
              <c:f>'6 - Operating Expenditures'!$J$35:$J$45</c:f>
              <c:numCache>
                <c:formatCode>_("$"* #,##0_);_("$"* \(#,##0\);_("$"* "-"_);_(@_)</c:formatCode>
                <c:ptCount val="11"/>
                <c:pt idx="0">
                  <c:v>48911126</c:v>
                </c:pt>
                <c:pt idx="1">
                  <c:v>48958276.854448549</c:v>
                </c:pt>
                <c:pt idx="2">
                  <c:v>50378213.127977394</c:v>
                </c:pt>
                <c:pt idx="3">
                  <c:v>58095399.945840463</c:v>
                </c:pt>
                <c:pt idx="4">
                  <c:v>58846502.693573676</c:v>
                </c:pt>
                <c:pt idx="5">
                  <c:v>60289654.539929882</c:v>
                </c:pt>
                <c:pt idx="6">
                  <c:v>60409756.333973132</c:v>
                </c:pt>
                <c:pt idx="7">
                  <c:v>61301626.277902618</c:v>
                </c:pt>
                <c:pt idx="8">
                  <c:v>61181612.443799853</c:v>
                </c:pt>
                <c:pt idx="9">
                  <c:v>61228124.624911033</c:v>
                </c:pt>
                <c:pt idx="10">
                  <c:v>60062394.562785789</c:v>
                </c:pt>
              </c:numCache>
            </c:numRef>
          </c:val>
          <c:extLst>
            <c:ext xmlns:c16="http://schemas.microsoft.com/office/drawing/2014/chart" uri="{C3380CC4-5D6E-409C-BE32-E72D297353CC}">
              <c16:uniqueId val="{00000001-A794-4AC4-A2D0-31837C2D3C9D}"/>
            </c:ext>
          </c:extLst>
        </c:ser>
        <c:dLbls>
          <c:showLegendKey val="0"/>
          <c:showVal val="0"/>
          <c:showCatName val="0"/>
          <c:showSerName val="0"/>
          <c:showPercent val="0"/>
          <c:showBubbleSize val="0"/>
        </c:dLbls>
        <c:axId val="101204736"/>
        <c:axId val="101206272"/>
      </c:areaChart>
      <c:catAx>
        <c:axId val="101204736"/>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1206272"/>
        <c:crosses val="autoZero"/>
        <c:auto val="1"/>
        <c:lblAlgn val="ctr"/>
        <c:lblOffset val="100"/>
        <c:noMultiLvlLbl val="0"/>
      </c:catAx>
      <c:valAx>
        <c:axId val="101206272"/>
        <c:scaling>
          <c:orientation val="minMax"/>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1204736"/>
        <c:crosses val="autoZero"/>
        <c:crossBetween val="midCat"/>
        <c:dispUnits>
          <c:builtInUnit val="millions"/>
          <c:dispUnitsLbl>
            <c:layout>
              <c:manualLayout>
                <c:xMode val="edge"/>
                <c:yMode val="edge"/>
                <c:x val="1.410476343647717E-2"/>
                <c:y val="0.11481913483800772"/>
              </c:manualLayout>
            </c:layout>
            <c:txPr>
              <a:bodyPr/>
              <a:lstStyle/>
              <a:p>
                <a:pPr>
                  <a:defRPr sz="1200">
                    <a:latin typeface="Arial Narrow" panose="020B0606020202030204" pitchFamily="34" charset="0"/>
                  </a:defRPr>
                </a:pPr>
                <a:endParaRPr lang="en-US"/>
              </a:p>
            </c:txPr>
          </c:dispUnitsLbl>
        </c:dispUnits>
      </c:valAx>
      <c:spPr>
        <a:noFill/>
        <a:ln w="25400">
          <a:noFill/>
        </a:ln>
      </c:spPr>
    </c:plotArea>
    <c:legend>
      <c:legendPos val="b"/>
      <c:layout>
        <c:manualLayout>
          <c:xMode val="edge"/>
          <c:yMode val="edge"/>
          <c:x val="2.6874356572897072E-2"/>
          <c:y val="0.92014768291488125"/>
          <c:w val="0.94317897978643794"/>
          <c:h val="7.4613286305812945E-2"/>
        </c:manualLayout>
      </c:layout>
      <c:overlay val="0"/>
      <c:txPr>
        <a:bodyPr/>
        <a:lstStyle/>
        <a:p>
          <a:pPr>
            <a:defRPr sz="16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Total Net Operating Revenues</a:t>
            </a:r>
          </a:p>
        </c:rich>
      </c:tx>
      <c:layout>
        <c:manualLayout>
          <c:xMode val="edge"/>
          <c:yMode val="edge"/>
          <c:x val="7.5109579775297364E-2"/>
          <c:y val="8.2056835233513276E-3"/>
        </c:manualLayout>
      </c:layout>
      <c:overlay val="1"/>
    </c:title>
    <c:autoTitleDeleted val="0"/>
    <c:plotArea>
      <c:layout>
        <c:manualLayout>
          <c:layoutTarget val="inner"/>
          <c:xMode val="edge"/>
          <c:yMode val="edge"/>
          <c:x val="7.7330723972177051E-2"/>
          <c:y val="6.7667857824255273E-2"/>
          <c:w val="0.88875501675034319"/>
          <c:h val="0.76803799328620281"/>
        </c:manualLayout>
      </c:layout>
      <c:areaChart>
        <c:grouping val="standard"/>
        <c:varyColors val="0"/>
        <c:ser>
          <c:idx val="1"/>
          <c:order val="0"/>
          <c:tx>
            <c:v>Nominal Revenues</c:v>
          </c:tx>
          <c:spPr>
            <a:gradFill>
              <a:gsLst>
                <a:gs pos="0">
                  <a:schemeClr val="accent5">
                    <a:lumMod val="75000"/>
                  </a:schemeClr>
                </a:gs>
                <a:gs pos="74000">
                  <a:schemeClr val="accent5">
                    <a:lumMod val="40000"/>
                    <a:lumOff val="60000"/>
                  </a:schemeClr>
                </a:gs>
                <a:gs pos="38000">
                  <a:schemeClr val="accent5">
                    <a:lumMod val="60000"/>
                    <a:lumOff val="40000"/>
                  </a:schemeClr>
                </a:gs>
              </a:gsLst>
              <a:lin ang="5400000" scaled="0"/>
            </a:gradFill>
            <a:ln>
              <a:solidFill>
                <a:schemeClr val="tx1">
                  <a:lumMod val="65000"/>
                  <a:lumOff val="35000"/>
                </a:schemeClr>
              </a:solidFill>
            </a:ln>
          </c:spPr>
          <c:cat>
            <c:numRef>
              <c:f>'1 - Net Operating Revenues'!$H$33:$H$43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'1 - Net Operating Revenues'!$O$33:$O$43</c:f>
              <c:numCache>
                <c:formatCode>_("$"* #,##0_);_("$"* \(#,##0\);_("$"* "-"_);_(@_)</c:formatCode>
                <c:ptCount val="11"/>
                <c:pt idx="0">
                  <c:v>59981702</c:v>
                </c:pt>
                <c:pt idx="1">
                  <c:v>62660469</c:v>
                </c:pt>
                <c:pt idx="2">
                  <c:v>64280962</c:v>
                </c:pt>
                <c:pt idx="3">
                  <c:v>67036923</c:v>
                </c:pt>
                <c:pt idx="4">
                  <c:v>64750588</c:v>
                </c:pt>
                <c:pt idx="5">
                  <c:v>69771723</c:v>
                </c:pt>
                <c:pt idx="6">
                  <c:v>74095958</c:v>
                </c:pt>
                <c:pt idx="7">
                  <c:v>76063236</c:v>
                </c:pt>
                <c:pt idx="8">
                  <c:v>80661919</c:v>
                </c:pt>
                <c:pt idx="9">
                  <c:v>83616737</c:v>
                </c:pt>
                <c:pt idx="10">
                  <c:v>87712017</c:v>
                </c:pt>
              </c:numCache>
            </c:numRef>
          </c:val>
          <c:extLst>
            <c:ext xmlns:c16="http://schemas.microsoft.com/office/drawing/2014/chart" uri="{C3380CC4-5D6E-409C-BE32-E72D297353CC}">
              <c16:uniqueId val="{00000000-2F07-4683-BA2E-D5A7C4939970}"/>
            </c:ext>
          </c:extLst>
        </c:ser>
        <c:ser>
          <c:idx val="2"/>
          <c:order val="1"/>
          <c:tx>
            <c:v>Constant Dollar Revenues</c:v>
          </c:tx>
          <c:spPr>
            <a:gradFill>
              <a:gsLst>
                <a:gs pos="8000">
                  <a:schemeClr val="tx2">
                    <a:lumMod val="60000"/>
                    <a:lumOff val="40000"/>
                  </a:schemeClr>
                </a:gs>
                <a:gs pos="78000">
                  <a:schemeClr val="tx2">
                    <a:lumMod val="40000"/>
                    <a:lumOff val="60000"/>
                  </a:schemeClr>
                </a:gs>
                <a:gs pos="100000">
                  <a:schemeClr val="tx2">
                    <a:lumMod val="20000"/>
                    <a:lumOff val="80000"/>
                  </a:schemeClr>
                </a:gs>
              </a:gsLst>
              <a:lin ang="5400000" scaled="0"/>
            </a:gradFill>
            <a:ln>
              <a:solidFill>
                <a:schemeClr val="tx1">
                  <a:lumMod val="65000"/>
                  <a:lumOff val="35000"/>
                </a:schemeClr>
              </a:solidFill>
            </a:ln>
          </c:spPr>
          <c:cat>
            <c:numRef>
              <c:f>'1 - Net Operating Revenues'!$H$33:$H$43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'1 - Net Operating Revenues'!$R$33:$R$43</c:f>
              <c:numCache>
                <c:formatCode>_("$"* #,##0_);_("$"* \(#,##0\);_("$"* "-"_);_(@_)</c:formatCode>
                <c:ptCount val="11"/>
                <c:pt idx="0">
                  <c:v>59981702</c:v>
                </c:pt>
                <c:pt idx="1">
                  <c:v>60990550.801968023</c:v>
                </c:pt>
                <c:pt idx="2">
                  <c:v>61607995.069842555</c:v>
                </c:pt>
                <c:pt idx="3">
                  <c:v>63376868.783401698</c:v>
                </c:pt>
                <c:pt idx="4">
                  <c:v>60234285.23197493</c:v>
                </c:pt>
                <c:pt idx="5">
                  <c:v>64525933.152317889</c:v>
                </c:pt>
                <c:pt idx="6">
                  <c:v>67525452.703262955</c:v>
                </c:pt>
                <c:pt idx="7">
                  <c:v>67630757.40224719</c:v>
                </c:pt>
                <c:pt idx="8">
                  <c:v>69431252.975344449</c:v>
                </c:pt>
                <c:pt idx="9">
                  <c:v>70642752.184341639</c:v>
                </c:pt>
                <c:pt idx="10">
                  <c:v>73242465.12768203</c:v>
                </c:pt>
              </c:numCache>
            </c:numRef>
          </c:val>
          <c:extLst>
            <c:ext xmlns:c16="http://schemas.microsoft.com/office/drawing/2014/chart" uri="{C3380CC4-5D6E-409C-BE32-E72D297353CC}">
              <c16:uniqueId val="{00000001-2F07-4683-BA2E-D5A7C4939970}"/>
            </c:ext>
          </c:extLst>
        </c:ser>
        <c:dLbls>
          <c:showLegendKey val="0"/>
          <c:showVal val="0"/>
          <c:showCatName val="0"/>
          <c:showSerName val="0"/>
          <c:showPercent val="0"/>
          <c:showBubbleSize val="0"/>
        </c:dLbls>
        <c:axId val="98995200"/>
        <c:axId val="99005184"/>
      </c:areaChart>
      <c:catAx>
        <c:axId val="98995200"/>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99005184"/>
        <c:crosses val="autoZero"/>
        <c:auto val="1"/>
        <c:lblAlgn val="ctr"/>
        <c:lblOffset val="100"/>
        <c:noMultiLvlLbl val="0"/>
      </c:catAx>
      <c:valAx>
        <c:axId val="99005184"/>
        <c:scaling>
          <c:orientation val="minMax"/>
          <c:max val="100000000"/>
          <c:min val="60000000"/>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8995200"/>
        <c:crosses val="autoZero"/>
        <c:crossBetween val="midCat"/>
        <c:majorUnit val="5000000"/>
        <c:dispUnits>
          <c:builtInUnit val="millions"/>
          <c:dispUnitsLbl>
            <c:layout>
              <c:manualLayout>
                <c:xMode val="edge"/>
                <c:yMode val="edge"/>
                <c:x val="1.7163706102138934E-3"/>
                <c:y val="0.13577525795523104"/>
              </c:manualLayout>
            </c:layout>
            <c:txPr>
              <a:bodyPr/>
              <a:lstStyle/>
              <a:p>
                <a:pPr>
                  <a:defRPr sz="1050"/>
                </a:pPr>
                <a:endParaRPr lang="en-US"/>
              </a:p>
            </c:txPr>
          </c:dispUnitsLbl>
        </c:dispUnits>
      </c:valAx>
      <c:spPr>
        <a:noFill/>
        <a:ln w="25400">
          <a:noFill/>
        </a:ln>
      </c:spPr>
    </c:plotArea>
    <c:legend>
      <c:legendPos val="b"/>
      <c:layout>
        <c:manualLayout>
          <c:xMode val="edge"/>
          <c:yMode val="edge"/>
          <c:x val="2.0472188103604471E-2"/>
          <c:y val="0.925857813942216"/>
          <c:w val="0.89814783551871213"/>
          <c:h val="4.8903877192168266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Salary</a:t>
            </a:r>
            <a:r>
              <a:rPr lang="en-US" sz="1400" baseline="0">
                <a:latin typeface="Arial" panose="020B0604020202020204" pitchFamily="34" charset="0"/>
                <a:cs typeface="Arial" panose="020B0604020202020204" pitchFamily="34" charset="0"/>
              </a:rPr>
              <a:t> &amp; Wages </a:t>
            </a:r>
            <a:r>
              <a:rPr lang="en-US" sz="1400">
                <a:latin typeface="Arial" panose="020B0604020202020204" pitchFamily="34" charset="0"/>
                <a:cs typeface="Arial" panose="020B0604020202020204" pitchFamily="34" charset="0"/>
              </a:rPr>
              <a:t>and Health Benefits </a:t>
            </a:r>
            <a:r>
              <a:rPr lang="en-US" sz="1400" baseline="0">
                <a:latin typeface="Arial" panose="020B0604020202020204" pitchFamily="34" charset="0"/>
                <a:cs typeface="Arial" panose="020B0604020202020204" pitchFamily="34" charset="0"/>
              </a:rPr>
              <a:t>as a Percentage of Operating Expenditures</a:t>
            </a:r>
          </a:p>
        </c:rich>
      </c:tx>
      <c:layout>
        <c:manualLayout>
          <c:xMode val="edge"/>
          <c:yMode val="edge"/>
          <c:x val="5.3364368869147638E-2"/>
          <c:y val="1.0565976515661253E-2"/>
        </c:manualLayout>
      </c:layout>
      <c:overlay val="0"/>
    </c:title>
    <c:autoTitleDeleted val="0"/>
    <c:plotArea>
      <c:layout>
        <c:manualLayout>
          <c:layoutTarget val="inner"/>
          <c:xMode val="edge"/>
          <c:yMode val="edge"/>
          <c:x val="5.4709582615630553E-2"/>
          <c:y val="7.203853669544924E-2"/>
          <c:w val="0.93074912736511195"/>
          <c:h val="0.7571385338875618"/>
        </c:manualLayout>
      </c:layout>
      <c:lineChart>
        <c:grouping val="standard"/>
        <c:varyColors val="0"/>
        <c:ser>
          <c:idx val="0"/>
          <c:order val="0"/>
          <c:tx>
            <c:strRef>
              <c:f>'7 - Personnel Costs'!$N$51</c:f>
              <c:strCache>
                <c:ptCount val="1"/>
                <c:pt idx="0">
                  <c:v>Salary &amp; Wages</c:v>
                </c:pt>
              </c:strCache>
            </c:strRef>
          </c:tx>
          <c:spPr>
            <a:ln w="53975">
              <a:solidFill>
                <a:schemeClr val="tx2">
                  <a:lumMod val="60000"/>
                  <a:lumOff val="40000"/>
                </a:schemeClr>
              </a:solidFill>
            </a:ln>
          </c:spPr>
          <c:marker>
            <c:symbol val="diamond"/>
            <c:size val="10"/>
            <c:spPr>
              <a:solidFill>
                <a:schemeClr val="tx2">
                  <a:lumMod val="40000"/>
                  <a:lumOff val="60000"/>
                </a:schemeClr>
              </a:solidFill>
              <a:ln w="15875">
                <a:solidFill>
                  <a:schemeClr val="tx1"/>
                </a:solidFill>
              </a:ln>
            </c:spPr>
          </c:marker>
          <c:dPt>
            <c:idx val="2"/>
            <c:bubble3D val="0"/>
            <c:extLst>
              <c:ext xmlns:c16="http://schemas.microsoft.com/office/drawing/2014/chart" uri="{C3380CC4-5D6E-409C-BE32-E72D297353CC}">
                <c16:uniqueId val="{00000001-E061-4D2C-83C2-D85E8AD08F72}"/>
              </c:ext>
            </c:extLst>
          </c:dPt>
          <c:dPt>
            <c:idx val="3"/>
            <c:bubble3D val="0"/>
            <c:extLst>
              <c:ext xmlns:c16="http://schemas.microsoft.com/office/drawing/2014/chart" uri="{C3380CC4-5D6E-409C-BE32-E72D297353CC}">
                <c16:uniqueId val="{00000003-E061-4D2C-83C2-D85E8AD08F72}"/>
              </c:ext>
            </c:extLst>
          </c:dPt>
          <c:dPt>
            <c:idx val="5"/>
            <c:bubble3D val="0"/>
            <c:extLst>
              <c:ext xmlns:c16="http://schemas.microsoft.com/office/drawing/2014/chart" uri="{C3380CC4-5D6E-409C-BE32-E72D297353CC}">
                <c16:uniqueId val="{00000005-E061-4D2C-83C2-D85E8AD08F72}"/>
              </c:ext>
            </c:extLst>
          </c:dPt>
          <c:cat>
            <c:numRef>
              <c:f>'7 - Personnel Costs'!$H$53:$H$62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'7 - Personnel Costs'!$N$53:$N$62</c:f>
              <c:numCache>
                <c:formatCode>0.00%</c:formatCode>
                <c:ptCount val="10"/>
                <c:pt idx="0">
                  <c:v>0.59520425079333972</c:v>
                </c:pt>
                <c:pt idx="1">
                  <c:v>0.59705716219195604</c:v>
                </c:pt>
                <c:pt idx="2">
                  <c:v>0.53326234605359901</c:v>
                </c:pt>
                <c:pt idx="3">
                  <c:v>0.54032331431899439</c:v>
                </c:pt>
                <c:pt idx="4">
                  <c:v>0.54411010677754734</c:v>
                </c:pt>
                <c:pt idx="5">
                  <c:v>0.66139228327955901</c:v>
                </c:pt>
                <c:pt idx="6">
                  <c:v>0.65974690565864835</c:v>
                </c:pt>
                <c:pt idx="7">
                  <c:v>0.6504727068393148</c:v>
                </c:pt>
                <c:pt idx="8">
                  <c:v>0.66542673915742534</c:v>
                </c:pt>
                <c:pt idx="9">
                  <c:v>0.62383101199081592</c:v>
                </c:pt>
              </c:numCache>
            </c:numRef>
          </c:val>
          <c:smooth val="0"/>
          <c:extLst>
            <c:ext xmlns:c16="http://schemas.microsoft.com/office/drawing/2014/chart" uri="{C3380CC4-5D6E-409C-BE32-E72D297353CC}">
              <c16:uniqueId val="{00000006-E061-4D2C-83C2-D85E8AD08F72}"/>
            </c:ext>
          </c:extLst>
        </c:ser>
        <c:ser>
          <c:idx val="1"/>
          <c:order val="1"/>
          <c:tx>
            <c:strRef>
              <c:f>'7 - Personnel Costs'!$O$51</c:f>
              <c:strCache>
                <c:ptCount val="1"/>
                <c:pt idx="0">
                  <c:v>Health Benefits</c:v>
                </c:pt>
              </c:strCache>
            </c:strRef>
          </c:tx>
          <c:spPr>
            <a:ln w="44450"/>
          </c:spPr>
          <c:marker>
            <c:spPr>
              <a:solidFill>
                <a:schemeClr val="accent2">
                  <a:lumMod val="60000"/>
                  <a:lumOff val="40000"/>
                </a:schemeClr>
              </a:solidFill>
              <a:ln>
                <a:solidFill>
                  <a:schemeClr val="tx1"/>
                </a:solidFill>
              </a:ln>
            </c:spPr>
          </c:marker>
          <c:val>
            <c:numRef>
              <c:f>'7 - Personnel Costs'!$O$53:$O$62</c:f>
              <c:numCache>
                <c:formatCode>0.00%</c:formatCode>
                <c:ptCount val="10"/>
                <c:pt idx="0">
                  <c:v>0.12258375714769225</c:v>
                </c:pt>
                <c:pt idx="1">
                  <c:v>0.11192435531442201</c:v>
                </c:pt>
                <c:pt idx="2">
                  <c:v>9.8045635014593707E-2</c:v>
                </c:pt>
                <c:pt idx="3">
                  <c:v>9.3331924937942581E-2</c:v>
                </c:pt>
                <c:pt idx="4">
                  <c:v>9.8939967921361477E-2</c:v>
                </c:pt>
                <c:pt idx="5">
                  <c:v>0.10350799448617111</c:v>
                </c:pt>
                <c:pt idx="6">
                  <c:v>0.109888955919811</c:v>
                </c:pt>
                <c:pt idx="7">
                  <c:v>0.10949549986578103</c:v>
                </c:pt>
                <c:pt idx="8">
                  <c:v>0.11274455192684442</c:v>
                </c:pt>
                <c:pt idx="9">
                  <c:v>0.11234010480989406</c:v>
                </c:pt>
              </c:numCache>
            </c:numRef>
          </c:val>
          <c:smooth val="0"/>
          <c:extLst>
            <c:ext xmlns:c16="http://schemas.microsoft.com/office/drawing/2014/chart" uri="{C3380CC4-5D6E-409C-BE32-E72D297353CC}">
              <c16:uniqueId val="{00000003-0A9D-496A-8274-58572AA52909}"/>
            </c:ext>
          </c:extLst>
        </c:ser>
        <c:dLbls>
          <c:showLegendKey val="0"/>
          <c:showVal val="0"/>
          <c:showCatName val="0"/>
          <c:showSerName val="0"/>
          <c:showPercent val="0"/>
          <c:showBubbleSize val="0"/>
        </c:dLbls>
        <c:marker val="1"/>
        <c:smooth val="0"/>
        <c:axId val="101676544"/>
        <c:axId val="101678464"/>
      </c:lineChart>
      <c:catAx>
        <c:axId val="101676544"/>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1678464"/>
        <c:crosses val="autoZero"/>
        <c:auto val="1"/>
        <c:lblAlgn val="ctr"/>
        <c:lblOffset val="100"/>
        <c:noMultiLvlLbl val="0"/>
      </c:catAx>
      <c:valAx>
        <c:axId val="101678464"/>
        <c:scaling>
          <c:orientation val="minMax"/>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1676544"/>
        <c:crosses val="autoZero"/>
        <c:crossBetween val="between"/>
      </c:valAx>
      <c:spPr>
        <a:noFill/>
        <a:ln w="25400">
          <a:noFill/>
        </a:ln>
      </c:spPr>
    </c:plotArea>
    <c:legend>
      <c:legendPos val="b"/>
      <c:layout>
        <c:manualLayout>
          <c:xMode val="edge"/>
          <c:yMode val="edge"/>
          <c:x val="2.6489926168267664E-2"/>
          <c:y val="0.9374065727445644"/>
          <c:w val="0.96572760256304091"/>
          <c:h val="6.2593427255435596E-2"/>
        </c:manualLayout>
      </c:layout>
      <c:overlay val="0"/>
      <c:txPr>
        <a:bodyPr/>
        <a:lstStyle/>
        <a:p>
          <a:pPr>
            <a:defRPr sz="16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Salary &amp;</a:t>
            </a:r>
            <a:r>
              <a:rPr lang="en-US" sz="1400" baseline="0">
                <a:latin typeface="Arial" panose="020B0604020202020204" pitchFamily="34" charset="0"/>
                <a:cs typeface="Arial" panose="020B0604020202020204" pitchFamily="34" charset="0"/>
              </a:rPr>
              <a:t> Wages </a:t>
            </a:r>
            <a:r>
              <a:rPr lang="en-US" sz="1400">
                <a:latin typeface="Arial" panose="020B0604020202020204" pitchFamily="34" charset="0"/>
                <a:cs typeface="Arial" panose="020B0604020202020204" pitchFamily="34" charset="0"/>
              </a:rPr>
              <a:t>and Benefits</a:t>
            </a:r>
          </a:p>
        </c:rich>
      </c:tx>
      <c:layout>
        <c:manualLayout>
          <c:xMode val="edge"/>
          <c:yMode val="edge"/>
          <c:x val="8.0891222860940887E-2"/>
          <c:y val="1.5717092337917484E-2"/>
        </c:manualLayout>
      </c:layout>
      <c:overlay val="1"/>
    </c:title>
    <c:autoTitleDeleted val="0"/>
    <c:plotArea>
      <c:layout>
        <c:manualLayout>
          <c:layoutTarget val="inner"/>
          <c:xMode val="edge"/>
          <c:yMode val="edge"/>
          <c:x val="8.19685162009859E-2"/>
          <c:y val="6.5048342434602349E-2"/>
          <c:w val="0.88876112710573019"/>
          <c:h val="0.79161363179307898"/>
        </c:manualLayout>
      </c:layout>
      <c:areaChart>
        <c:grouping val="stacked"/>
        <c:varyColors val="0"/>
        <c:ser>
          <c:idx val="0"/>
          <c:order val="0"/>
          <c:tx>
            <c:strRef>
              <c:f>'7 - Personnel Costs'!$K$51</c:f>
              <c:strCache>
                <c:ptCount val="1"/>
                <c:pt idx="0">
                  <c:v>Health Benefits</c:v>
                </c:pt>
              </c:strCache>
            </c:strRef>
          </c:tx>
          <c:spPr>
            <a:gradFill>
              <a:gsLst>
                <a:gs pos="73000">
                  <a:srgbClr val="C00000"/>
                </a:gs>
                <a:gs pos="100000">
                  <a:schemeClr val="accent2">
                    <a:lumMod val="40000"/>
                    <a:lumOff val="60000"/>
                  </a:schemeClr>
                </a:gs>
                <a:gs pos="30000">
                  <a:schemeClr val="accent2">
                    <a:lumMod val="75000"/>
                  </a:schemeClr>
                </a:gs>
              </a:gsLst>
              <a:lin ang="5400000" scaled="0"/>
            </a:gradFill>
          </c:spPr>
          <c:cat>
            <c:numRef>
              <c:f>'7 - Personnel Costs'!$H$53:$H$62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'7 - Personnel Costs'!$K$53:$K$62</c:f>
              <c:numCache>
                <c:formatCode>#,##0</c:formatCode>
                <c:ptCount val="10"/>
                <c:pt idx="0">
                  <c:v>6165810</c:v>
                </c:pt>
                <c:pt idx="1">
                  <c:v>5883187</c:v>
                </c:pt>
                <c:pt idx="2">
                  <c:v>6024948</c:v>
                </c:pt>
                <c:pt idx="3">
                  <c:v>5904061</c:v>
                </c:pt>
                <c:pt idx="4">
                  <c:v>6450000</c:v>
                </c:pt>
                <c:pt idx="5">
                  <c:v>6861325</c:v>
                </c:pt>
                <c:pt idx="6">
                  <c:v>7576290</c:v>
                </c:pt>
                <c:pt idx="7">
                  <c:v>7782708</c:v>
                </c:pt>
                <c:pt idx="8">
                  <c:v>8170942</c:v>
                </c:pt>
                <c:pt idx="9">
                  <c:v>8080414</c:v>
                </c:pt>
              </c:numCache>
            </c:numRef>
          </c:val>
          <c:extLst>
            <c:ext xmlns:c16="http://schemas.microsoft.com/office/drawing/2014/chart" uri="{C3380CC4-5D6E-409C-BE32-E72D297353CC}">
              <c16:uniqueId val="{00000000-5C95-49D0-A7D0-E7677F347FFF}"/>
            </c:ext>
          </c:extLst>
        </c:ser>
        <c:ser>
          <c:idx val="1"/>
          <c:order val="1"/>
          <c:tx>
            <c:strRef>
              <c:f>'7 - Personnel Costs'!$J$51</c:f>
              <c:strCache>
                <c:ptCount val="1"/>
                <c:pt idx="0">
                  <c:v>Salary &amp; Wages</c:v>
                </c:pt>
              </c:strCache>
            </c:strRef>
          </c:tx>
          <c:spPr>
            <a:gradFill>
              <a:gsLst>
                <a:gs pos="75000">
                  <a:schemeClr val="accent1">
                    <a:lumMod val="60000"/>
                    <a:lumOff val="40000"/>
                  </a:schemeClr>
                </a:gs>
                <a:gs pos="97000">
                  <a:schemeClr val="accent1">
                    <a:lumMod val="20000"/>
                    <a:lumOff val="80000"/>
                  </a:schemeClr>
                </a:gs>
                <a:gs pos="17000">
                  <a:schemeClr val="tx2">
                    <a:lumMod val="60000"/>
                    <a:lumOff val="40000"/>
                  </a:schemeClr>
                </a:gs>
              </a:gsLst>
              <a:lin ang="5400000" scaled="0"/>
            </a:gradFill>
            <a:ln>
              <a:solidFill>
                <a:schemeClr val="tx1">
                  <a:lumMod val="65000"/>
                  <a:lumOff val="35000"/>
                </a:schemeClr>
              </a:solidFill>
            </a:ln>
          </c:spPr>
          <c:cat>
            <c:numRef>
              <c:f>'7 - Personnel Costs'!$H$53:$H$62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'7 - Personnel Costs'!$J$53:$J$62</c:f>
              <c:numCache>
                <c:formatCode>_("$"* #,##0_);_("$"* \(#,##0\);_("$"* "-"_);_(@_)</c:formatCode>
                <c:ptCount val="10"/>
                <c:pt idx="0">
                  <c:v>29938031</c:v>
                </c:pt>
                <c:pt idx="1">
                  <c:v>31383687</c:v>
                </c:pt>
                <c:pt idx="2">
                  <c:v>32769209</c:v>
                </c:pt>
                <c:pt idx="3">
                  <c:v>34180178</c:v>
                </c:pt>
                <c:pt idx="4">
                  <c:v>35471107</c:v>
                </c:pt>
                <c:pt idx="5">
                  <c:v>43842289</c:v>
                </c:pt>
                <c:pt idx="6">
                  <c:v>45486226</c:v>
                </c:pt>
                <c:pt idx="7">
                  <c:v>46234221</c:v>
                </c:pt>
                <c:pt idx="8">
                  <c:v>48225508</c:v>
                </c:pt>
                <c:pt idx="9">
                  <c:v>44871000</c:v>
                </c:pt>
              </c:numCache>
            </c:numRef>
          </c:val>
          <c:extLst>
            <c:ext xmlns:c16="http://schemas.microsoft.com/office/drawing/2014/chart" uri="{C3380CC4-5D6E-409C-BE32-E72D297353CC}">
              <c16:uniqueId val="{00000000-5353-4599-B320-5F8E9199DD46}"/>
            </c:ext>
          </c:extLst>
        </c:ser>
        <c:dLbls>
          <c:showLegendKey val="0"/>
          <c:showVal val="0"/>
          <c:showCatName val="0"/>
          <c:showSerName val="0"/>
          <c:showPercent val="0"/>
          <c:showBubbleSize val="0"/>
        </c:dLbls>
        <c:axId val="101708544"/>
        <c:axId val="101710080"/>
      </c:areaChart>
      <c:catAx>
        <c:axId val="101708544"/>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1710080"/>
        <c:crosses val="autoZero"/>
        <c:auto val="1"/>
        <c:lblAlgn val="ctr"/>
        <c:lblOffset val="100"/>
        <c:noMultiLvlLbl val="0"/>
      </c:catAx>
      <c:valAx>
        <c:axId val="101710080"/>
        <c:scaling>
          <c:orientation val="minMax"/>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1708544"/>
        <c:crosses val="autoZero"/>
        <c:crossBetween val="midCat"/>
        <c:dispUnits>
          <c:builtInUnit val="millions"/>
          <c:dispUnitsLbl>
            <c:layout>
              <c:manualLayout>
                <c:xMode val="edge"/>
                <c:yMode val="edge"/>
                <c:x val="3.0361180201664495E-4"/>
                <c:y val="6.7572251360516158E-2"/>
              </c:manualLayout>
            </c:layout>
            <c:txPr>
              <a:bodyPr/>
              <a:lstStyle/>
              <a:p>
                <a:pPr>
                  <a:defRPr sz="1400">
                    <a:latin typeface="Arial Narrow" panose="020B0606020202030204" pitchFamily="34" charset="0"/>
                  </a:defRPr>
                </a:pPr>
                <a:endParaRPr lang="en-US"/>
              </a:p>
            </c:txPr>
          </c:dispUnitsLbl>
        </c:dispUnits>
      </c:valAx>
      <c:spPr>
        <a:noFill/>
        <a:ln w="25400">
          <a:noFill/>
        </a:ln>
      </c:spPr>
    </c:plotArea>
    <c:legend>
      <c:legendPos val="b"/>
      <c:layout>
        <c:manualLayout>
          <c:xMode val="edge"/>
          <c:yMode val="edge"/>
          <c:x val="7.1231935882080266E-2"/>
          <c:y val="0.94372332142175741"/>
          <c:w val="0.87304381251859853"/>
          <c:h val="5.6276678578242555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Salary &amp; Wages</a:t>
            </a:r>
            <a:r>
              <a:rPr lang="en-US" sz="1400" baseline="0">
                <a:latin typeface="Arial" panose="020B0604020202020204" pitchFamily="34" charset="0"/>
                <a:cs typeface="Arial" panose="020B0604020202020204" pitchFamily="34" charset="0"/>
              </a:rPr>
              <a:t> and Health Benefit Costs Per FTE</a:t>
            </a:r>
          </a:p>
        </c:rich>
      </c:tx>
      <c:layout>
        <c:manualLayout>
          <c:xMode val="edge"/>
          <c:yMode val="edge"/>
          <c:x val="6.934131677517677E-2"/>
          <c:y val="3.3258088000377099E-2"/>
        </c:manualLayout>
      </c:layout>
      <c:overlay val="0"/>
    </c:title>
    <c:autoTitleDeleted val="0"/>
    <c:plotArea>
      <c:layout>
        <c:manualLayout>
          <c:layoutTarget val="inner"/>
          <c:xMode val="edge"/>
          <c:yMode val="edge"/>
          <c:x val="5.4709582615630553E-2"/>
          <c:y val="8.8386541573818644E-2"/>
          <c:w val="0.93074912736511195"/>
          <c:h val="0.74029139806043509"/>
        </c:manualLayout>
      </c:layout>
      <c:lineChart>
        <c:grouping val="standard"/>
        <c:varyColors val="0"/>
        <c:ser>
          <c:idx val="0"/>
          <c:order val="0"/>
          <c:tx>
            <c:strRef>
              <c:f>'7 - Personnel Costs'!$R$51</c:f>
              <c:strCache>
                <c:ptCount val="1"/>
                <c:pt idx="0">
                  <c:v>Salary &amp; Wages</c:v>
                </c:pt>
              </c:strCache>
            </c:strRef>
          </c:tx>
          <c:spPr>
            <a:ln w="53975">
              <a:solidFill>
                <a:schemeClr val="tx2">
                  <a:lumMod val="60000"/>
                  <a:lumOff val="40000"/>
                </a:schemeClr>
              </a:solidFill>
            </a:ln>
          </c:spPr>
          <c:marker>
            <c:symbol val="diamond"/>
            <c:size val="9"/>
            <c:spPr>
              <a:solidFill>
                <a:schemeClr val="tx2">
                  <a:lumMod val="40000"/>
                  <a:lumOff val="60000"/>
                </a:schemeClr>
              </a:solidFill>
              <a:ln w="15875">
                <a:solidFill>
                  <a:schemeClr val="tx1"/>
                </a:solidFill>
              </a:ln>
            </c:spPr>
          </c:marker>
          <c:dPt>
            <c:idx val="2"/>
            <c:bubble3D val="0"/>
            <c:extLst>
              <c:ext xmlns:c16="http://schemas.microsoft.com/office/drawing/2014/chart" uri="{C3380CC4-5D6E-409C-BE32-E72D297353CC}">
                <c16:uniqueId val="{00000001-E061-4D2C-83C2-D85E8AD08F72}"/>
              </c:ext>
            </c:extLst>
          </c:dPt>
          <c:dPt>
            <c:idx val="3"/>
            <c:bubble3D val="0"/>
            <c:extLst>
              <c:ext xmlns:c16="http://schemas.microsoft.com/office/drawing/2014/chart" uri="{C3380CC4-5D6E-409C-BE32-E72D297353CC}">
                <c16:uniqueId val="{00000003-E061-4D2C-83C2-D85E8AD08F72}"/>
              </c:ext>
            </c:extLst>
          </c:dPt>
          <c:dPt>
            <c:idx val="5"/>
            <c:bubble3D val="0"/>
            <c:extLst>
              <c:ext xmlns:c16="http://schemas.microsoft.com/office/drawing/2014/chart" uri="{C3380CC4-5D6E-409C-BE32-E72D297353CC}">
                <c16:uniqueId val="{00000005-E061-4D2C-83C2-D85E8AD08F72}"/>
              </c:ext>
            </c:extLst>
          </c:dPt>
          <c:cat>
            <c:numRef>
              <c:f>'7 - Personnel Costs'!$H$53:$H$62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'7 - Personnel Costs'!$R$53:$R$62</c:f>
              <c:numCache>
                <c:formatCode>_("$"* #,##0_);_("$"* \(#,##0\);_("$"* "-"_);_(@_)</c:formatCode>
                <c:ptCount val="10"/>
                <c:pt idx="0">
                  <c:v>53460.769642857143</c:v>
                </c:pt>
                <c:pt idx="1">
                  <c:v>55842.859430604985</c:v>
                </c:pt>
                <c:pt idx="2">
                  <c:v>57896.128975265019</c:v>
                </c:pt>
                <c:pt idx="3">
                  <c:v>60818.822064056942</c:v>
                </c:pt>
                <c:pt idx="4">
                  <c:v>63115.848754448401</c:v>
                </c:pt>
                <c:pt idx="5">
                  <c:v>71872.604918032783</c:v>
                </c:pt>
                <c:pt idx="6">
                  <c:v>74567.583606557382</c:v>
                </c:pt>
                <c:pt idx="7">
                  <c:v>74933.907617504054</c:v>
                </c:pt>
                <c:pt idx="8">
                  <c:v>78161.277147487839</c:v>
                </c:pt>
                <c:pt idx="9">
                  <c:v>71564.593301435409</c:v>
                </c:pt>
              </c:numCache>
            </c:numRef>
          </c:val>
          <c:smooth val="0"/>
          <c:extLst>
            <c:ext xmlns:c16="http://schemas.microsoft.com/office/drawing/2014/chart" uri="{C3380CC4-5D6E-409C-BE32-E72D297353CC}">
              <c16:uniqueId val="{00000006-E061-4D2C-83C2-D85E8AD08F72}"/>
            </c:ext>
          </c:extLst>
        </c:ser>
        <c:ser>
          <c:idx val="1"/>
          <c:order val="1"/>
          <c:tx>
            <c:strRef>
              <c:f>'7 - Personnel Costs'!$S$51</c:f>
              <c:strCache>
                <c:ptCount val="1"/>
                <c:pt idx="0">
                  <c:v>Health Benefits</c:v>
                </c:pt>
              </c:strCache>
            </c:strRef>
          </c:tx>
          <c:spPr>
            <a:ln w="44450">
              <a:solidFill>
                <a:srgbClr val="C00000"/>
              </a:solidFill>
            </a:ln>
          </c:spPr>
          <c:marker>
            <c:spPr>
              <a:solidFill>
                <a:schemeClr val="accent2">
                  <a:lumMod val="60000"/>
                  <a:lumOff val="40000"/>
                </a:schemeClr>
              </a:solidFill>
              <a:ln w="15875">
                <a:solidFill>
                  <a:schemeClr val="tx1"/>
                </a:solidFill>
              </a:ln>
            </c:spPr>
          </c:marker>
          <c:cat>
            <c:numRef>
              <c:f>'7 - Personnel Costs'!$H$53:$H$62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'7 - Personnel Costs'!$S$53:$S$62</c:f>
              <c:numCache>
                <c:formatCode>_("$"* #,##0_);_("$"* \(#,##0\);_("$"* "-"_);_(@_)</c:formatCode>
                <c:ptCount val="10"/>
                <c:pt idx="0">
                  <c:v>11010.375</c:v>
                </c:pt>
                <c:pt idx="1">
                  <c:v>10468.304270462633</c:v>
                </c:pt>
                <c:pt idx="2">
                  <c:v>10644.784452296819</c:v>
                </c:pt>
                <c:pt idx="3">
                  <c:v>10505.446619217082</c:v>
                </c:pt>
                <c:pt idx="4">
                  <c:v>11476.868327402135</c:v>
                </c:pt>
                <c:pt idx="5">
                  <c:v>11248.073770491803</c:v>
                </c:pt>
                <c:pt idx="6">
                  <c:v>12420.147540983606</c:v>
                </c:pt>
                <c:pt idx="7">
                  <c:v>12613.789303079417</c:v>
                </c:pt>
                <c:pt idx="8">
                  <c:v>13243.017828200973</c:v>
                </c:pt>
                <c:pt idx="9">
                  <c:v>12887.42264752791</c:v>
                </c:pt>
              </c:numCache>
            </c:numRef>
          </c:val>
          <c:smooth val="0"/>
          <c:extLst>
            <c:ext xmlns:c16="http://schemas.microsoft.com/office/drawing/2014/chart" uri="{C3380CC4-5D6E-409C-BE32-E72D297353CC}">
              <c16:uniqueId val="{00000006-827B-414A-8AFF-388A835E13D8}"/>
            </c:ext>
          </c:extLst>
        </c:ser>
        <c:dLbls>
          <c:showLegendKey val="0"/>
          <c:showVal val="0"/>
          <c:showCatName val="0"/>
          <c:showSerName val="0"/>
          <c:showPercent val="0"/>
          <c:showBubbleSize val="0"/>
        </c:dLbls>
        <c:marker val="1"/>
        <c:smooth val="0"/>
        <c:axId val="102352768"/>
        <c:axId val="102363136"/>
      </c:lineChart>
      <c:catAx>
        <c:axId val="102352768"/>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2363136"/>
        <c:crosses val="autoZero"/>
        <c:auto val="1"/>
        <c:lblAlgn val="ctr"/>
        <c:lblOffset val="100"/>
        <c:noMultiLvlLbl val="0"/>
      </c:catAx>
      <c:valAx>
        <c:axId val="102363136"/>
        <c:scaling>
          <c:orientation val="minMax"/>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2352768"/>
        <c:crosses val="autoZero"/>
        <c:crossBetween val="between"/>
      </c:valAx>
      <c:spPr>
        <a:noFill/>
        <a:ln w="25400">
          <a:noFill/>
        </a:ln>
      </c:spPr>
    </c:plotArea>
    <c:legend>
      <c:legendPos val="b"/>
      <c:layout>
        <c:manualLayout>
          <c:xMode val="edge"/>
          <c:yMode val="edge"/>
          <c:x val="4.079516148948821E-2"/>
          <c:y val="0.93687839113464166"/>
          <c:w val="0.91376617334336774"/>
          <c:h val="6.0629992487281868E-2"/>
        </c:manualLayout>
      </c:layout>
      <c:overlay val="0"/>
      <c:txPr>
        <a:bodyPr/>
        <a:lstStyle/>
        <a:p>
          <a:pPr>
            <a:defRPr sz="16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Total Compensation</a:t>
            </a:r>
            <a:r>
              <a:rPr lang="en-US" sz="1400" baseline="0">
                <a:latin typeface="Arial" panose="020B0604020202020204" pitchFamily="34" charset="0"/>
                <a:cs typeface="Arial" panose="020B0604020202020204" pitchFamily="34" charset="0"/>
              </a:rPr>
              <a:t> Per FTE</a:t>
            </a:r>
          </a:p>
        </c:rich>
      </c:tx>
      <c:layout>
        <c:manualLayout>
          <c:xMode val="edge"/>
          <c:yMode val="edge"/>
          <c:x val="6.934131677517677E-2"/>
          <c:y val="3.3258088000377099E-2"/>
        </c:manualLayout>
      </c:layout>
      <c:overlay val="0"/>
    </c:title>
    <c:autoTitleDeleted val="0"/>
    <c:plotArea>
      <c:layout>
        <c:manualLayout>
          <c:layoutTarget val="inner"/>
          <c:xMode val="edge"/>
          <c:yMode val="edge"/>
          <c:x val="5.4709582615630553E-2"/>
          <c:y val="8.8386541573818644E-2"/>
          <c:w val="0.93074912736511195"/>
          <c:h val="0.74029139806043509"/>
        </c:manualLayout>
      </c:layout>
      <c:lineChart>
        <c:grouping val="standard"/>
        <c:varyColors val="0"/>
        <c:ser>
          <c:idx val="0"/>
          <c:order val="0"/>
          <c:tx>
            <c:strRef>
              <c:f>'7 - Personnel Costs'!$T$51</c:f>
              <c:strCache>
                <c:ptCount val="1"/>
                <c:pt idx="0">
                  <c:v>Total Compensation</c:v>
                </c:pt>
              </c:strCache>
            </c:strRef>
          </c:tx>
          <c:spPr>
            <a:ln w="41275">
              <a:solidFill>
                <a:schemeClr val="accent4">
                  <a:lumMod val="75000"/>
                </a:schemeClr>
              </a:solidFill>
            </a:ln>
          </c:spPr>
          <c:marker>
            <c:spPr>
              <a:solidFill>
                <a:schemeClr val="accent4">
                  <a:lumMod val="60000"/>
                  <a:lumOff val="40000"/>
                </a:schemeClr>
              </a:solidFill>
              <a:ln>
                <a:solidFill>
                  <a:schemeClr val="tx1"/>
                </a:solidFill>
              </a:ln>
            </c:spPr>
          </c:marker>
          <c:cat>
            <c:numRef>
              <c:f>'7 - Personnel Costs'!$H$53:$H$62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'7 - Personnel Costs'!$T$53:$T$62</c:f>
              <c:numCache>
                <c:formatCode>_("$"* #,##0_);_("$"* \(#,##0\);_("$"* "-"_);_(@_)</c:formatCode>
                <c:ptCount val="10"/>
                <c:pt idx="0">
                  <c:v>64471.144642857143</c:v>
                </c:pt>
                <c:pt idx="1">
                  <c:v>66311.16370106762</c:v>
                </c:pt>
                <c:pt idx="2">
                  <c:v>68540.913427561842</c:v>
                </c:pt>
                <c:pt idx="3">
                  <c:v>71324.268683274015</c:v>
                </c:pt>
                <c:pt idx="4">
                  <c:v>74592.71708185054</c:v>
                </c:pt>
                <c:pt idx="5">
                  <c:v>83120.678688524597</c:v>
                </c:pt>
                <c:pt idx="6">
                  <c:v>86987.731147540981</c:v>
                </c:pt>
                <c:pt idx="7">
                  <c:v>87547.696920583461</c:v>
                </c:pt>
                <c:pt idx="8">
                  <c:v>91404.294975688812</c:v>
                </c:pt>
                <c:pt idx="9">
                  <c:v>84452.015948963322</c:v>
                </c:pt>
              </c:numCache>
            </c:numRef>
          </c:val>
          <c:smooth val="0"/>
          <c:extLst>
            <c:ext xmlns:c16="http://schemas.microsoft.com/office/drawing/2014/chart" uri="{C3380CC4-5D6E-409C-BE32-E72D297353CC}">
              <c16:uniqueId val="{00000000-08C2-4BD5-9E98-946CBB650B4A}"/>
            </c:ext>
          </c:extLst>
        </c:ser>
        <c:dLbls>
          <c:showLegendKey val="0"/>
          <c:showVal val="0"/>
          <c:showCatName val="0"/>
          <c:showSerName val="0"/>
          <c:showPercent val="0"/>
          <c:showBubbleSize val="0"/>
        </c:dLbls>
        <c:marker val="1"/>
        <c:smooth val="0"/>
        <c:axId val="102645120"/>
        <c:axId val="102663680"/>
      </c:lineChart>
      <c:catAx>
        <c:axId val="102645120"/>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2663680"/>
        <c:crosses val="autoZero"/>
        <c:auto val="1"/>
        <c:lblAlgn val="ctr"/>
        <c:lblOffset val="100"/>
        <c:noMultiLvlLbl val="0"/>
      </c:catAx>
      <c:valAx>
        <c:axId val="102663680"/>
        <c:scaling>
          <c:orientation val="minMax"/>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2645120"/>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Total Compensation</a:t>
            </a:r>
            <a:r>
              <a:rPr lang="en-US" sz="1400" baseline="0">
                <a:latin typeface="Arial" panose="020B0604020202020204" pitchFamily="34" charset="0"/>
                <a:cs typeface="Arial" panose="020B0604020202020204" pitchFamily="34" charset="0"/>
              </a:rPr>
              <a:t> As a Percentage of Operating Expenditures</a:t>
            </a:r>
          </a:p>
        </c:rich>
      </c:tx>
      <c:layout>
        <c:manualLayout>
          <c:xMode val="edge"/>
          <c:yMode val="edge"/>
          <c:x val="6.934131677517677E-2"/>
          <c:y val="3.3258088000377099E-2"/>
        </c:manualLayout>
      </c:layout>
      <c:overlay val="0"/>
    </c:title>
    <c:autoTitleDeleted val="0"/>
    <c:plotArea>
      <c:layout>
        <c:manualLayout>
          <c:layoutTarget val="inner"/>
          <c:xMode val="edge"/>
          <c:yMode val="edge"/>
          <c:x val="5.4709582615630553E-2"/>
          <c:y val="8.8386541573818644E-2"/>
          <c:w val="0.93074912736511195"/>
          <c:h val="0.74029139806043509"/>
        </c:manualLayout>
      </c:layout>
      <c:lineChart>
        <c:grouping val="standard"/>
        <c:varyColors val="0"/>
        <c:ser>
          <c:idx val="0"/>
          <c:order val="0"/>
          <c:tx>
            <c:strRef>
              <c:f>'7 - Personnel Costs'!$P$51</c:f>
              <c:strCache>
                <c:ptCount val="1"/>
                <c:pt idx="0">
                  <c:v>Total Compensation</c:v>
                </c:pt>
              </c:strCache>
            </c:strRef>
          </c:tx>
          <c:spPr>
            <a:ln w="41275">
              <a:solidFill>
                <a:schemeClr val="accent4">
                  <a:lumMod val="75000"/>
                </a:schemeClr>
              </a:solidFill>
            </a:ln>
          </c:spPr>
          <c:marker>
            <c:spPr>
              <a:solidFill>
                <a:schemeClr val="accent4">
                  <a:lumMod val="60000"/>
                  <a:lumOff val="40000"/>
                </a:schemeClr>
              </a:solidFill>
              <a:ln>
                <a:solidFill>
                  <a:schemeClr val="tx1"/>
                </a:solidFill>
              </a:ln>
            </c:spPr>
          </c:marker>
          <c:cat>
            <c:numRef>
              <c:f>'7 - Personnel Costs'!$H$53:$H$62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'7 - Personnel Costs'!$P$53:$P$62</c:f>
              <c:numCache>
                <c:formatCode>0.00%</c:formatCode>
                <c:ptCount val="10"/>
                <c:pt idx="0">
                  <c:v>0.71778800794103204</c:v>
                </c:pt>
                <c:pt idx="1">
                  <c:v>0.70898151750637795</c:v>
                </c:pt>
                <c:pt idx="2">
                  <c:v>0.63130798106819275</c:v>
                </c:pt>
                <c:pt idx="3">
                  <c:v>0.63365523925693701</c:v>
                </c:pt>
                <c:pt idx="4">
                  <c:v>0.64305007469890885</c:v>
                </c:pt>
                <c:pt idx="5">
                  <c:v>0.76490027776573011</c:v>
                </c:pt>
                <c:pt idx="6">
                  <c:v>0.76963586157845931</c:v>
                </c:pt>
                <c:pt idx="7">
                  <c:v>0.75996820670509591</c:v>
                </c:pt>
                <c:pt idx="8">
                  <c:v>0.77817129108426975</c:v>
                </c:pt>
                <c:pt idx="9">
                  <c:v>0.7361711168007099</c:v>
                </c:pt>
              </c:numCache>
            </c:numRef>
          </c:val>
          <c:smooth val="0"/>
          <c:extLst>
            <c:ext xmlns:c16="http://schemas.microsoft.com/office/drawing/2014/chart" uri="{C3380CC4-5D6E-409C-BE32-E72D297353CC}">
              <c16:uniqueId val="{00000000-D47E-4283-8139-97BD97DDCC55}"/>
            </c:ext>
          </c:extLst>
        </c:ser>
        <c:dLbls>
          <c:showLegendKey val="0"/>
          <c:showVal val="0"/>
          <c:showCatName val="0"/>
          <c:showSerName val="0"/>
          <c:showPercent val="0"/>
          <c:showBubbleSize val="0"/>
        </c:dLbls>
        <c:marker val="1"/>
        <c:smooth val="0"/>
        <c:axId val="102683392"/>
        <c:axId val="102685312"/>
      </c:lineChart>
      <c:catAx>
        <c:axId val="102683392"/>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2685312"/>
        <c:crosses val="autoZero"/>
        <c:auto val="1"/>
        <c:lblAlgn val="ctr"/>
        <c:lblOffset val="100"/>
        <c:noMultiLvlLbl val="0"/>
      </c:catAx>
      <c:valAx>
        <c:axId val="102685312"/>
        <c:scaling>
          <c:orientation val="minMax"/>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2683392"/>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Retirement System Participants: Plymouth County</a:t>
            </a:r>
          </a:p>
        </c:rich>
      </c:tx>
      <c:layout>
        <c:manualLayout>
          <c:xMode val="edge"/>
          <c:yMode val="edge"/>
          <c:x val="6.5128236209756718E-2"/>
          <c:y val="2.9531991543818064E-2"/>
        </c:manualLayout>
      </c:layout>
      <c:overlay val="1"/>
    </c:title>
    <c:autoTitleDeleted val="0"/>
    <c:plotArea>
      <c:layout>
        <c:manualLayout>
          <c:layoutTarget val="inner"/>
          <c:xMode val="edge"/>
          <c:yMode val="edge"/>
          <c:x val="6.195972467233031E-2"/>
          <c:y val="8.5915812662724481E-2"/>
          <c:w val="0.92110268367588177"/>
          <c:h val="0.74229356675352276"/>
        </c:manualLayout>
      </c:layout>
      <c:barChart>
        <c:barDir val="col"/>
        <c:grouping val="stacked"/>
        <c:varyColors val="0"/>
        <c:ser>
          <c:idx val="0"/>
          <c:order val="0"/>
          <c:tx>
            <c:strRef>
              <c:f>'8 - Pension Liability'!$I$43</c:f>
              <c:strCache>
                <c:ptCount val="1"/>
                <c:pt idx="0">
                  <c:v>Active</c:v>
                </c:pt>
              </c:strCache>
            </c:strRef>
          </c:tx>
          <c:spPr>
            <a:ln w="6350">
              <a:solidFill>
                <a:schemeClr val="tx1">
                  <a:lumMod val="50000"/>
                  <a:lumOff val="50000"/>
                </a:schemeClr>
              </a:solidFill>
            </a:ln>
          </c:spPr>
          <c:invertIfNegative val="0"/>
          <c:dLbls>
            <c:spPr>
              <a:noFill/>
            </c:spPr>
            <c:txPr>
              <a:bodyPr/>
              <a:lstStyle/>
              <a:p>
                <a:pPr>
                  <a:defRPr sz="1600" b="1">
                    <a:solidFill>
                      <a:schemeClr val="bg1"/>
                    </a:solidFill>
                    <a:latin typeface="Arial "/>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'8 - Pension Liability'!$H$44:$H$48</c:f>
              <c:numCache>
                <c:formatCode>m/d/yyyy</c:formatCode>
                <c:ptCount val="5"/>
                <c:pt idx="0">
                  <c:v>42370</c:v>
                </c:pt>
                <c:pt idx="1">
                  <c:v>42736</c:v>
                </c:pt>
                <c:pt idx="2">
                  <c:v>43101</c:v>
                </c:pt>
                <c:pt idx="3">
                  <c:v>43466</c:v>
                </c:pt>
                <c:pt idx="4">
                  <c:v>43831</c:v>
                </c:pt>
              </c:numCache>
            </c:numRef>
          </c:cat>
          <c:val>
            <c:numRef>
              <c:f>'8 - Pension Liability'!$I$44:$I$48</c:f>
              <c:numCache>
                <c:formatCode>#,##0</c:formatCode>
                <c:ptCount val="5"/>
                <c:pt idx="0">
                  <c:v>5871</c:v>
                </c:pt>
                <c:pt idx="1">
                  <c:v>5815</c:v>
                </c:pt>
                <c:pt idx="2">
                  <c:v>5815</c:v>
                </c:pt>
                <c:pt idx="3">
                  <c:v>5669</c:v>
                </c:pt>
                <c:pt idx="4">
                  <c:v>5708</c:v>
                </c:pt>
              </c:numCache>
            </c:numRef>
          </c:val>
          <c:extLst>
            <c:ext xmlns:c16="http://schemas.microsoft.com/office/drawing/2014/chart" uri="{C3380CC4-5D6E-409C-BE32-E72D297353CC}">
              <c16:uniqueId val="{00000000-72F7-4AB8-B332-C2A3029B4402}"/>
            </c:ext>
          </c:extLst>
        </c:ser>
        <c:ser>
          <c:idx val="2"/>
          <c:order val="1"/>
          <c:tx>
            <c:strRef>
              <c:f>'8 - Pension Liability'!$J$43</c:f>
              <c:strCache>
                <c:ptCount val="1"/>
                <c:pt idx="0">
                  <c:v>Retired</c:v>
                </c:pt>
              </c:strCache>
            </c:strRef>
          </c:tx>
          <c:spPr>
            <a:solidFill>
              <a:schemeClr val="accent3">
                <a:lumMod val="60000"/>
                <a:lumOff val="40000"/>
              </a:schemeClr>
            </a:solidFill>
            <a:ln w="6350">
              <a:solidFill>
                <a:schemeClr val="tx1">
                  <a:lumMod val="50000"/>
                  <a:lumOff val="50000"/>
                </a:schemeClr>
              </a:solidFill>
            </a:ln>
          </c:spPr>
          <c:invertIfNegative val="0"/>
          <c:dLbls>
            <c:spPr>
              <a:noFill/>
              <a:ln>
                <a:noFill/>
              </a:ln>
              <a:effectLst/>
            </c:spPr>
            <c:txPr>
              <a:bodyPr/>
              <a:lstStyle/>
              <a:p>
                <a:pPr>
                  <a:defRPr sz="1600" b="1">
                    <a:latin typeface="Arial "/>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'8 - Pension Liability'!$H$44:$H$48</c:f>
              <c:numCache>
                <c:formatCode>m/d/yyyy</c:formatCode>
                <c:ptCount val="5"/>
                <c:pt idx="0">
                  <c:v>42370</c:v>
                </c:pt>
                <c:pt idx="1">
                  <c:v>42736</c:v>
                </c:pt>
                <c:pt idx="2">
                  <c:v>43101</c:v>
                </c:pt>
                <c:pt idx="3">
                  <c:v>43466</c:v>
                </c:pt>
                <c:pt idx="4">
                  <c:v>43831</c:v>
                </c:pt>
              </c:numCache>
            </c:numRef>
          </c:cat>
          <c:val>
            <c:numRef>
              <c:f>'8 - Pension Liability'!$J$44:$J$48</c:f>
              <c:numCache>
                <c:formatCode>#,##0</c:formatCode>
                <c:ptCount val="5"/>
                <c:pt idx="0">
                  <c:v>3789</c:v>
                </c:pt>
                <c:pt idx="1">
                  <c:v>3968</c:v>
                </c:pt>
                <c:pt idx="2">
                  <c:v>3968</c:v>
                </c:pt>
                <c:pt idx="3">
                  <c:v>4169</c:v>
                </c:pt>
                <c:pt idx="4">
                  <c:v>4334</c:v>
                </c:pt>
              </c:numCache>
            </c:numRef>
          </c:val>
          <c:extLst>
            <c:ext xmlns:c16="http://schemas.microsoft.com/office/drawing/2014/chart" uri="{C3380CC4-5D6E-409C-BE32-E72D297353CC}">
              <c16:uniqueId val="{00000001-72F7-4AB8-B332-C2A3029B4402}"/>
            </c:ext>
          </c:extLst>
        </c:ser>
        <c:dLbls>
          <c:showLegendKey val="0"/>
          <c:showVal val="0"/>
          <c:showCatName val="0"/>
          <c:showSerName val="0"/>
          <c:showPercent val="0"/>
          <c:showBubbleSize val="0"/>
        </c:dLbls>
        <c:gapWidth val="44"/>
        <c:overlap val="100"/>
        <c:axId val="102098048"/>
        <c:axId val="102099584"/>
      </c:barChart>
      <c:catAx>
        <c:axId val="102098048"/>
        <c:scaling>
          <c:orientation val="minMax"/>
        </c:scaling>
        <c:delete val="0"/>
        <c:axPos val="b"/>
        <c:numFmt formatCode="m/d/yyyy" sourceLinked="1"/>
        <c:majorTickMark val="out"/>
        <c:minorTickMark val="none"/>
        <c:tickLblPos val="nextTo"/>
        <c:spPr>
          <a:ln w="25400">
            <a:solidFill>
              <a:schemeClr val="tx1"/>
            </a:solidFill>
          </a:ln>
        </c:spPr>
        <c:txPr>
          <a:bodyPr/>
          <a:lstStyle/>
          <a:p>
            <a:pPr>
              <a:defRPr sz="1600" b="1">
                <a:latin typeface="Arial Narrow" panose="020B0606020202030204" pitchFamily="34" charset="0"/>
              </a:defRPr>
            </a:pPr>
            <a:endParaRPr lang="en-US"/>
          </a:p>
        </c:txPr>
        <c:crossAx val="102099584"/>
        <c:crosses val="autoZero"/>
        <c:auto val="0"/>
        <c:lblAlgn val="ctr"/>
        <c:lblOffset val="100"/>
        <c:noMultiLvlLbl val="0"/>
      </c:catAx>
      <c:valAx>
        <c:axId val="102099584"/>
        <c:scaling>
          <c:orientation val="minMax"/>
        </c:scaling>
        <c:delete val="0"/>
        <c:axPos val="l"/>
        <c:numFmt formatCode="#,##0"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2098048"/>
        <c:crosses val="autoZero"/>
        <c:crossBetween val="between"/>
      </c:valAx>
      <c:spPr>
        <a:noFill/>
        <a:ln w="25400">
          <a:noFill/>
        </a:ln>
      </c:spPr>
    </c:plotArea>
    <c:legend>
      <c:legendPos val="b"/>
      <c:layout>
        <c:manualLayout>
          <c:xMode val="edge"/>
          <c:yMode val="edge"/>
          <c:x val="0.14696256550558182"/>
          <c:y val="0.93736149131735058"/>
          <c:w val="0.65805739709097288"/>
          <c:h val="6.1278321036836329E-2"/>
        </c:manualLayout>
      </c:layout>
      <c:overlay val="0"/>
      <c:txPr>
        <a:bodyPr/>
        <a:lstStyle/>
        <a:p>
          <a:pPr>
            <a:defRPr sz="1600">
              <a:latin typeface="Arial "/>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baseline="0">
                <a:latin typeface="Arial" panose="020B0604020202020204" pitchFamily="34" charset="0"/>
                <a:cs typeface="Arial" panose="020B0604020202020204" pitchFamily="34" charset="0"/>
              </a:rPr>
              <a:t>Funded  Ratio: Plymouth County</a:t>
            </a:r>
            <a:endParaRPr lang="en-US" sz="1400">
              <a:latin typeface="Arial" panose="020B0604020202020204" pitchFamily="34" charset="0"/>
              <a:cs typeface="Arial" panose="020B0604020202020204" pitchFamily="34" charset="0"/>
            </a:endParaRPr>
          </a:p>
        </c:rich>
      </c:tx>
      <c:layout>
        <c:manualLayout>
          <c:xMode val="edge"/>
          <c:yMode val="edge"/>
          <c:x val="5.8054811024689318E-2"/>
          <c:y val="1.0453014817297044E-2"/>
        </c:manualLayout>
      </c:layout>
      <c:overlay val="0"/>
    </c:title>
    <c:autoTitleDeleted val="0"/>
    <c:plotArea>
      <c:layout>
        <c:manualLayout>
          <c:layoutTarget val="inner"/>
          <c:xMode val="edge"/>
          <c:yMode val="edge"/>
          <c:x val="5.9370685417390712E-2"/>
          <c:y val="7.4596194052683723E-2"/>
          <c:w val="0.92287658095181091"/>
          <c:h val="0.80866295566466562"/>
        </c:manualLayout>
      </c:layout>
      <c:barChart>
        <c:barDir val="col"/>
        <c:grouping val="clustered"/>
        <c:varyColors val="0"/>
        <c:ser>
          <c:idx val="0"/>
          <c:order val="0"/>
          <c:tx>
            <c:strRef>
              <c:f>'8 - Pension Liability'!$J$34</c:f>
              <c:strCache>
                <c:ptCount val="1"/>
                <c:pt idx="0">
                  <c:v>% Funded</c:v>
                </c:pt>
              </c:strCache>
            </c:strRef>
          </c:tx>
          <c:spPr>
            <a:gradFill>
              <a:gsLst>
                <a:gs pos="82000">
                  <a:schemeClr val="tx2">
                    <a:lumMod val="60000"/>
                    <a:lumOff val="40000"/>
                  </a:schemeClr>
                </a:gs>
                <a:gs pos="29000">
                  <a:schemeClr val="tx2">
                    <a:lumMod val="40000"/>
                    <a:lumOff val="60000"/>
                  </a:schemeClr>
                </a:gs>
                <a:gs pos="5000">
                  <a:schemeClr val="accent1">
                    <a:lumMod val="40000"/>
                    <a:lumOff val="60000"/>
                  </a:schemeClr>
                </a:gs>
              </a:gsLst>
              <a:lin ang="5400000" scaled="0"/>
            </a:gradFill>
            <a:ln>
              <a:solidFill>
                <a:schemeClr val="tx1">
                  <a:lumMod val="65000"/>
                  <a:lumOff val="35000"/>
                </a:schemeClr>
              </a:solidFill>
            </a:ln>
          </c:spPr>
          <c:invertIfNegative val="0"/>
          <c:dLbls>
            <c:spPr>
              <a:noFill/>
            </c:spPr>
            <c:txPr>
              <a:bodyPr/>
              <a:lstStyle/>
              <a:p>
                <a:pPr>
                  <a:defRPr sz="14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'8 - Pension Liability'!$H$35:$H$39</c:f>
              <c:numCache>
                <c:formatCode>m/d/yyyy</c:formatCode>
                <c:ptCount val="5"/>
                <c:pt idx="0">
                  <c:v>42370</c:v>
                </c:pt>
                <c:pt idx="1">
                  <c:v>42736</c:v>
                </c:pt>
                <c:pt idx="2">
                  <c:v>43101</c:v>
                </c:pt>
                <c:pt idx="3">
                  <c:v>43466</c:v>
                </c:pt>
                <c:pt idx="4">
                  <c:v>43831</c:v>
                </c:pt>
              </c:numCache>
            </c:numRef>
          </c:cat>
          <c:val>
            <c:numRef>
              <c:f>'8 - Pension Liability'!$J$35:$J$39</c:f>
              <c:numCache>
                <c:formatCode>0.0%</c:formatCode>
                <c:ptCount val="5"/>
                <c:pt idx="0">
                  <c:v>0.58299999999999996</c:v>
                </c:pt>
                <c:pt idx="1">
                  <c:v>0.61699999999999999</c:v>
                </c:pt>
                <c:pt idx="2">
                  <c:v>0.61699999999999999</c:v>
                </c:pt>
                <c:pt idx="3">
                  <c:v>0.61899999999999999</c:v>
                </c:pt>
                <c:pt idx="4">
                  <c:v>0.61</c:v>
                </c:pt>
              </c:numCache>
            </c:numRef>
          </c:val>
          <c:extLst>
            <c:ext xmlns:c16="http://schemas.microsoft.com/office/drawing/2014/chart" uri="{C3380CC4-5D6E-409C-BE32-E72D297353CC}">
              <c16:uniqueId val="{00000000-96F0-483A-A6C0-70AFFF369474}"/>
            </c:ext>
          </c:extLst>
        </c:ser>
        <c:dLbls>
          <c:showLegendKey val="0"/>
          <c:showVal val="0"/>
          <c:showCatName val="0"/>
          <c:showSerName val="0"/>
          <c:showPercent val="0"/>
          <c:showBubbleSize val="0"/>
        </c:dLbls>
        <c:gapWidth val="34"/>
        <c:axId val="102198272"/>
        <c:axId val="102200064"/>
      </c:barChart>
      <c:catAx>
        <c:axId val="102198272"/>
        <c:scaling>
          <c:orientation val="minMax"/>
        </c:scaling>
        <c:delete val="0"/>
        <c:axPos val="b"/>
        <c:numFmt formatCode="mm/dd/yyyy" sourceLinked="0"/>
        <c:majorTickMark val="out"/>
        <c:minorTickMark val="none"/>
        <c:tickLblPos val="nextTo"/>
        <c:spPr>
          <a:ln w="25400">
            <a:solidFill>
              <a:schemeClr val="tx1"/>
            </a:solidFill>
          </a:ln>
        </c:spPr>
        <c:txPr>
          <a:bodyPr/>
          <a:lstStyle/>
          <a:p>
            <a:pPr>
              <a:defRPr sz="1600" b="1">
                <a:latin typeface="Arial Narrow" panose="020B0606020202030204" pitchFamily="34" charset="0"/>
              </a:defRPr>
            </a:pPr>
            <a:endParaRPr lang="en-US"/>
          </a:p>
        </c:txPr>
        <c:crossAx val="102200064"/>
        <c:crosses val="autoZero"/>
        <c:auto val="0"/>
        <c:lblAlgn val="ctr"/>
        <c:lblOffset val="100"/>
        <c:noMultiLvlLbl val="0"/>
      </c:catAx>
      <c:valAx>
        <c:axId val="102200064"/>
        <c:scaling>
          <c:orientation val="minMax"/>
        </c:scaling>
        <c:delete val="0"/>
        <c:axPos val="l"/>
        <c:numFmt formatCode="0%" sourceLinked="0"/>
        <c:majorTickMark val="out"/>
        <c:minorTickMark val="none"/>
        <c:tickLblPos val="nextTo"/>
        <c:spPr>
          <a:ln w="25400">
            <a:solidFill>
              <a:schemeClr val="tx1"/>
            </a:solidFill>
          </a:ln>
        </c:spPr>
        <c:txPr>
          <a:bodyPr/>
          <a:lstStyle/>
          <a:p>
            <a:pPr>
              <a:defRPr sz="1200" b="1">
                <a:latin typeface="Arial Narrow" panose="020B0606020202030204" pitchFamily="34" charset="0"/>
              </a:defRPr>
            </a:pPr>
            <a:endParaRPr lang="en-US"/>
          </a:p>
        </c:txPr>
        <c:crossAx val="102198272"/>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Total Long-Term Debt</a:t>
            </a:r>
          </a:p>
        </c:rich>
      </c:tx>
      <c:layout>
        <c:manualLayout>
          <c:xMode val="edge"/>
          <c:yMode val="edge"/>
          <c:x val="7.6476341529782457E-2"/>
          <c:y val="4.5507807386065968E-2"/>
        </c:manualLayout>
      </c:layout>
      <c:overlay val="0"/>
    </c:title>
    <c:autoTitleDeleted val="0"/>
    <c:plotArea>
      <c:layout>
        <c:manualLayout>
          <c:layoutTarget val="inner"/>
          <c:xMode val="edge"/>
          <c:yMode val="edge"/>
          <c:x val="8.1338809896324193E-2"/>
          <c:y val="0.103736466242433"/>
          <c:w val="0.86769850331009057"/>
          <c:h val="0.78700638896722008"/>
        </c:manualLayout>
      </c:layout>
      <c:areaChart>
        <c:grouping val="standard"/>
        <c:varyColors val="0"/>
        <c:ser>
          <c:idx val="0"/>
          <c:order val="0"/>
          <c:tx>
            <c:v>Bonds Outstanding</c:v>
          </c:tx>
          <c:spPr>
            <a:gradFill>
              <a:gsLst>
                <a:gs pos="50000">
                  <a:schemeClr val="tx2">
                    <a:lumMod val="60000"/>
                    <a:lumOff val="40000"/>
                  </a:schemeClr>
                </a:gs>
                <a:gs pos="100000">
                  <a:schemeClr val="tx2">
                    <a:lumMod val="20000"/>
                    <a:lumOff val="80000"/>
                  </a:schemeClr>
                </a:gs>
                <a:gs pos="80000">
                  <a:schemeClr val="tx2">
                    <a:lumMod val="40000"/>
                    <a:lumOff val="60000"/>
                  </a:schemeClr>
                </a:gs>
              </a:gsLst>
              <a:lin ang="5400000" scaled="0"/>
            </a:gradFill>
            <a:ln w="47625">
              <a:noFill/>
            </a:ln>
          </c:spPr>
          <c:dPt>
            <c:idx val="2"/>
            <c:bubble3D val="0"/>
            <c:extLst>
              <c:ext xmlns:c16="http://schemas.microsoft.com/office/drawing/2014/chart" uri="{C3380CC4-5D6E-409C-BE32-E72D297353CC}">
                <c16:uniqueId val="{00000001-ADF0-4F5D-8484-92DC6F8C4128}"/>
              </c:ext>
            </c:extLst>
          </c:dPt>
          <c:dPt>
            <c:idx val="3"/>
            <c:bubble3D val="0"/>
            <c:extLst>
              <c:ext xmlns:c16="http://schemas.microsoft.com/office/drawing/2014/chart" uri="{C3380CC4-5D6E-409C-BE32-E72D297353CC}">
                <c16:uniqueId val="{00000003-ADF0-4F5D-8484-92DC6F8C4128}"/>
              </c:ext>
            </c:extLst>
          </c:dPt>
          <c:dPt>
            <c:idx val="5"/>
            <c:bubble3D val="0"/>
            <c:extLst>
              <c:ext xmlns:c16="http://schemas.microsoft.com/office/drawing/2014/chart" uri="{C3380CC4-5D6E-409C-BE32-E72D297353CC}">
                <c16:uniqueId val="{00000005-ADF0-4F5D-8484-92DC6F8C4128}"/>
              </c:ext>
            </c:extLst>
          </c:dPt>
          <c:cat>
            <c:numRef>
              <c:f>'9 - Long-Term Debt'!$I$30:$I$40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'9 - Long-Term Debt'!$K$30:$K$40</c:f>
              <c:numCache>
                <c:formatCode>_("$"* #,##0_);_("$"* \(#,##0\);_("$"* "-"_);_(@_)</c:formatCode>
                <c:ptCount val="11"/>
                <c:pt idx="0">
                  <c:v>19861563</c:v>
                </c:pt>
                <c:pt idx="1">
                  <c:v>33582640</c:v>
                </c:pt>
                <c:pt idx="2">
                  <c:v>98795940</c:v>
                </c:pt>
                <c:pt idx="3">
                  <c:v>97263380</c:v>
                </c:pt>
                <c:pt idx="4">
                  <c:v>95117832</c:v>
                </c:pt>
                <c:pt idx="5">
                  <c:v>93985957</c:v>
                </c:pt>
                <c:pt idx="6">
                  <c:v>90804487</c:v>
                </c:pt>
                <c:pt idx="7">
                  <c:v>84108108</c:v>
                </c:pt>
                <c:pt idx="8">
                  <c:v>82181027</c:v>
                </c:pt>
                <c:pt idx="9">
                  <c:v>75251735</c:v>
                </c:pt>
                <c:pt idx="10">
                  <c:v>68374864</c:v>
                </c:pt>
              </c:numCache>
            </c:numRef>
          </c:val>
          <c:extLst>
            <c:ext xmlns:c16="http://schemas.microsoft.com/office/drawing/2014/chart" uri="{C3380CC4-5D6E-409C-BE32-E72D297353CC}">
              <c16:uniqueId val="{00000006-ADF0-4F5D-8484-92DC6F8C4128}"/>
            </c:ext>
          </c:extLst>
        </c:ser>
        <c:dLbls>
          <c:showLegendKey val="0"/>
          <c:showVal val="0"/>
          <c:showCatName val="0"/>
          <c:showSerName val="0"/>
          <c:showPercent val="0"/>
          <c:showBubbleSize val="0"/>
        </c:dLbls>
        <c:axId val="102727680"/>
        <c:axId val="102729216"/>
      </c:areaChart>
      <c:catAx>
        <c:axId val="102727680"/>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2729216"/>
        <c:crosses val="autoZero"/>
        <c:auto val="1"/>
        <c:lblAlgn val="ctr"/>
        <c:lblOffset val="100"/>
        <c:noMultiLvlLbl val="0"/>
      </c:catAx>
      <c:valAx>
        <c:axId val="102729216"/>
        <c:scaling>
          <c:orientation val="minMax"/>
        </c:scaling>
        <c:delete val="0"/>
        <c:axPos val="l"/>
        <c:numFmt formatCode="&quot;$&quot;#,##0" sourceLinked="0"/>
        <c:majorTickMark val="out"/>
        <c:minorTickMark val="none"/>
        <c:tickLblPos val="low"/>
        <c:spPr>
          <a:ln w="22225">
            <a:solidFill>
              <a:schemeClr val="tx1"/>
            </a:solidFill>
          </a:ln>
        </c:spPr>
        <c:txPr>
          <a:bodyPr/>
          <a:lstStyle/>
          <a:p>
            <a:pPr>
              <a:defRPr sz="1400" b="1">
                <a:latin typeface="Arial Narrow" panose="020B0606020202030204" pitchFamily="34" charset="0"/>
              </a:defRPr>
            </a:pPr>
            <a:endParaRPr lang="en-US"/>
          </a:p>
        </c:txPr>
        <c:crossAx val="102727680"/>
        <c:crosses val="autoZero"/>
        <c:crossBetween val="midCat"/>
        <c:dispUnits>
          <c:builtInUnit val="millions"/>
          <c:dispUnitsLbl>
            <c:txPr>
              <a:bodyPr/>
              <a:lstStyle/>
              <a:p>
                <a:pPr>
                  <a:defRPr sz="1200">
                    <a:latin typeface="Arial" panose="020B0604020202020204" pitchFamily="34" charset="0"/>
                    <a:cs typeface="Arial" panose="020B0604020202020204" pitchFamily="34" charset="0"/>
                  </a:defRPr>
                </a:pPr>
                <a:endParaRPr lang="en-US"/>
              </a:p>
            </c:txPr>
          </c:dispUnitsLbl>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Debt as a Percentage of Assessed</a:t>
            </a:r>
            <a:r>
              <a:rPr lang="en-US" sz="1400" baseline="0">
                <a:latin typeface="Arial" panose="020B0604020202020204" pitchFamily="34" charset="0"/>
                <a:cs typeface="Arial" panose="020B0604020202020204" pitchFamily="34" charset="0"/>
              </a:rPr>
              <a:t> Valuation</a:t>
            </a:r>
            <a:endParaRPr lang="en-US" sz="1400">
              <a:latin typeface="Arial" panose="020B0604020202020204" pitchFamily="34" charset="0"/>
              <a:cs typeface="Arial" panose="020B0604020202020204" pitchFamily="34" charset="0"/>
            </a:endParaRPr>
          </a:p>
        </c:rich>
      </c:tx>
      <c:layout>
        <c:manualLayout>
          <c:xMode val="edge"/>
          <c:yMode val="edge"/>
          <c:x val="9.7092091582335657E-2"/>
          <c:y val="4.7151277013752456E-2"/>
        </c:manualLayout>
      </c:layout>
      <c:overlay val="1"/>
    </c:title>
    <c:autoTitleDeleted val="0"/>
    <c:plotArea>
      <c:layout>
        <c:manualLayout>
          <c:layoutTarget val="inner"/>
          <c:xMode val="edge"/>
          <c:yMode val="edge"/>
          <c:x val="0.10284610675365735"/>
          <c:y val="0.1095801040587019"/>
          <c:w val="0.84380403760700107"/>
          <c:h val="0.80209169335169062"/>
        </c:manualLayout>
      </c:layout>
      <c:lineChart>
        <c:grouping val="standard"/>
        <c:varyColors val="0"/>
        <c:ser>
          <c:idx val="0"/>
          <c:order val="0"/>
          <c:tx>
            <c:v>As % assessed valuation</c:v>
          </c:tx>
          <c:spPr>
            <a:ln w="47625"/>
          </c:spPr>
          <c:marker>
            <c:symbol val="diamond"/>
            <c:size val="8"/>
            <c:spPr>
              <a:ln w="12700">
                <a:solidFill>
                  <a:schemeClr val="tx1"/>
                </a:solidFill>
              </a:ln>
            </c:spPr>
          </c:marker>
          <c:cat>
            <c:numRef>
              <c:f>'9 - Long-Term Debt'!$I$30:$I$40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'9 - Long-Term Debt'!$M$30:$M$40</c:f>
              <c:numCache>
                <c:formatCode>0.00%</c:formatCode>
                <c:ptCount val="11"/>
                <c:pt idx="0">
                  <c:v>5.9237264811371898E-3</c:v>
                </c:pt>
                <c:pt idx="1">
                  <c:v>1.0492491876404221E-2</c:v>
                </c:pt>
                <c:pt idx="2">
                  <c:v>3.0732862564506202E-2</c:v>
                </c:pt>
                <c:pt idx="3">
                  <c:v>2.9684804810253314E-2</c:v>
                </c:pt>
                <c:pt idx="4">
                  <c:v>2.7126759891333462E-2</c:v>
                </c:pt>
                <c:pt idx="5">
                  <c:v>2.5877727061433722E-2</c:v>
                </c:pt>
                <c:pt idx="6">
                  <c:v>2.4229339944098403E-2</c:v>
                </c:pt>
                <c:pt idx="7">
                  <c:v>2.1037451262215578E-2</c:v>
                </c:pt>
                <c:pt idx="8">
                  <c:v>1.9272839437895126E-2</c:v>
                </c:pt>
                <c:pt idx="9">
                  <c:v>1.7189957567941574E-2</c:v>
                </c:pt>
                <c:pt idx="10">
                  <c:v>1.4929731664878201E-2</c:v>
                </c:pt>
              </c:numCache>
            </c:numRef>
          </c:val>
          <c:smooth val="0"/>
          <c:extLst>
            <c:ext xmlns:c16="http://schemas.microsoft.com/office/drawing/2014/chart" uri="{C3380CC4-5D6E-409C-BE32-E72D297353CC}">
              <c16:uniqueId val="{00000000-793A-4394-A55F-35CA7C887672}"/>
            </c:ext>
          </c:extLst>
        </c:ser>
        <c:dLbls>
          <c:showLegendKey val="0"/>
          <c:showVal val="0"/>
          <c:showCatName val="0"/>
          <c:showSerName val="0"/>
          <c:showPercent val="0"/>
          <c:showBubbleSize val="0"/>
        </c:dLbls>
        <c:marker val="1"/>
        <c:smooth val="0"/>
        <c:axId val="102749696"/>
        <c:axId val="102751616"/>
      </c:lineChart>
      <c:catAx>
        <c:axId val="102749696"/>
        <c:scaling>
          <c:orientation val="minMax"/>
        </c:scaling>
        <c:delete val="0"/>
        <c:axPos val="b"/>
        <c:numFmt formatCode="General" sourceLinked="1"/>
        <c:majorTickMark val="out"/>
        <c:minorTickMark val="none"/>
        <c:tickLblPos val="nextTo"/>
        <c:spPr>
          <a:ln w="22225">
            <a:solidFill>
              <a:schemeClr val="tx1"/>
            </a:solidFill>
          </a:ln>
        </c:spPr>
        <c:txPr>
          <a:bodyPr/>
          <a:lstStyle/>
          <a:p>
            <a:pPr>
              <a:defRPr sz="1400" b="1">
                <a:latin typeface="Arial Narrow" panose="020B0606020202030204" pitchFamily="34" charset="0"/>
              </a:defRPr>
            </a:pPr>
            <a:endParaRPr lang="en-US"/>
          </a:p>
        </c:txPr>
        <c:crossAx val="102751616"/>
        <c:crosses val="autoZero"/>
        <c:auto val="1"/>
        <c:lblAlgn val="ctr"/>
        <c:lblOffset val="100"/>
        <c:noMultiLvlLbl val="0"/>
      </c:catAx>
      <c:valAx>
        <c:axId val="102751616"/>
        <c:scaling>
          <c:orientation val="minMax"/>
        </c:scaling>
        <c:delete val="0"/>
        <c:axPos val="l"/>
        <c:numFmt formatCode="0.0%" sourceLinked="0"/>
        <c:majorTickMark val="out"/>
        <c:minorTickMark val="none"/>
        <c:tickLblPos val="low"/>
        <c:spPr>
          <a:ln w="22225">
            <a:solidFill>
              <a:schemeClr val="tx1"/>
            </a:solidFill>
          </a:ln>
        </c:spPr>
        <c:txPr>
          <a:bodyPr/>
          <a:lstStyle/>
          <a:p>
            <a:pPr>
              <a:defRPr sz="1400" b="1">
                <a:latin typeface="Arial Narrow" panose="020B0606020202030204" pitchFamily="34" charset="0"/>
              </a:defRPr>
            </a:pPr>
            <a:endParaRPr lang="en-US"/>
          </a:p>
        </c:txPr>
        <c:crossAx val="102749696"/>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Debt Per Capita</a:t>
            </a:r>
          </a:p>
        </c:rich>
      </c:tx>
      <c:layout>
        <c:manualLayout>
          <c:xMode val="edge"/>
          <c:yMode val="edge"/>
          <c:x val="9.8119621921591627E-2"/>
          <c:y val="4.9770792403405373E-2"/>
        </c:manualLayout>
      </c:layout>
      <c:overlay val="1"/>
    </c:title>
    <c:autoTitleDeleted val="0"/>
    <c:plotArea>
      <c:layout>
        <c:manualLayout>
          <c:layoutTarget val="inner"/>
          <c:xMode val="edge"/>
          <c:yMode val="edge"/>
          <c:x val="0.10284610675365735"/>
          <c:y val="0.1095801040587019"/>
          <c:w val="0.84380403760700107"/>
          <c:h val="0.77327702406550858"/>
        </c:manualLayout>
      </c:layout>
      <c:lineChart>
        <c:grouping val="standard"/>
        <c:varyColors val="0"/>
        <c:ser>
          <c:idx val="0"/>
          <c:order val="0"/>
          <c:tx>
            <c:v>Debt Per Capita</c:v>
          </c:tx>
          <c:spPr>
            <a:ln w="47625"/>
          </c:spPr>
          <c:marker>
            <c:symbol val="diamond"/>
            <c:size val="8"/>
            <c:spPr>
              <a:ln w="12700">
                <a:solidFill>
                  <a:schemeClr val="tx1"/>
                </a:solidFill>
              </a:ln>
            </c:spPr>
          </c:marker>
          <c:cat>
            <c:numRef>
              <c:f>'9 - Long-Term Debt'!$I$30:$I$40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'9 - Long-Term Debt'!$N$30:$N$40</c:f>
              <c:numCache>
                <c:formatCode>_("$"* #,##0_);_("$"* \(#,##0\);_("$"* "-"??_);_(@_)</c:formatCode>
                <c:ptCount val="11"/>
                <c:pt idx="0">
                  <c:v>1300.3511195495614</c:v>
                </c:pt>
                <c:pt idx="1">
                  <c:v>2196.3793328973184</c:v>
                </c:pt>
                <c:pt idx="2">
                  <c:v>6340.3889102810936</c:v>
                </c:pt>
                <c:pt idx="3">
                  <c:v>6250.8598971722367</c:v>
                </c:pt>
                <c:pt idx="4">
                  <c:v>6083.2586339217187</c:v>
                </c:pt>
                <c:pt idx="5">
                  <c:v>5897.3431009600299</c:v>
                </c:pt>
                <c:pt idx="6">
                  <c:v>5936.0977315813561</c:v>
                </c:pt>
                <c:pt idx="7">
                  <c:v>5432.2875411741907</c:v>
                </c:pt>
                <c:pt idx="8">
                  <c:v>5255.2133904591383</c:v>
                </c:pt>
                <c:pt idx="9">
                  <c:v>4764.5773711536031</c:v>
                </c:pt>
                <c:pt idx="10">
                  <c:v>4286.2878635907728</c:v>
                </c:pt>
              </c:numCache>
            </c:numRef>
          </c:val>
          <c:smooth val="0"/>
          <c:extLst>
            <c:ext xmlns:c16="http://schemas.microsoft.com/office/drawing/2014/chart" uri="{C3380CC4-5D6E-409C-BE32-E72D297353CC}">
              <c16:uniqueId val="{00000000-C433-4C70-8CA2-B8A13D17AF4E}"/>
            </c:ext>
          </c:extLst>
        </c:ser>
        <c:dLbls>
          <c:showLegendKey val="0"/>
          <c:showVal val="0"/>
          <c:showCatName val="0"/>
          <c:showSerName val="0"/>
          <c:showPercent val="0"/>
          <c:showBubbleSize val="0"/>
        </c:dLbls>
        <c:marker val="1"/>
        <c:smooth val="0"/>
        <c:axId val="103115776"/>
        <c:axId val="103134336"/>
      </c:lineChart>
      <c:catAx>
        <c:axId val="103115776"/>
        <c:scaling>
          <c:orientation val="minMax"/>
        </c:scaling>
        <c:delete val="0"/>
        <c:axPos val="b"/>
        <c:numFmt formatCode="General" sourceLinked="1"/>
        <c:majorTickMark val="out"/>
        <c:minorTickMark val="none"/>
        <c:tickLblPos val="nextTo"/>
        <c:spPr>
          <a:ln w="22225">
            <a:solidFill>
              <a:schemeClr val="tx1"/>
            </a:solidFill>
          </a:ln>
        </c:spPr>
        <c:txPr>
          <a:bodyPr/>
          <a:lstStyle/>
          <a:p>
            <a:pPr>
              <a:defRPr sz="1400" b="1">
                <a:latin typeface="Arial Narrow" panose="020B0606020202030204" pitchFamily="34" charset="0"/>
              </a:defRPr>
            </a:pPr>
            <a:endParaRPr lang="en-US"/>
          </a:p>
        </c:txPr>
        <c:crossAx val="103134336"/>
        <c:crosses val="autoZero"/>
        <c:auto val="1"/>
        <c:lblAlgn val="ctr"/>
        <c:lblOffset val="100"/>
        <c:noMultiLvlLbl val="0"/>
      </c:catAx>
      <c:valAx>
        <c:axId val="103134336"/>
        <c:scaling>
          <c:orientation val="minMax"/>
        </c:scaling>
        <c:delete val="0"/>
        <c:axPos val="l"/>
        <c:numFmt formatCode="&quot;$&quot;#,##0" sourceLinked="0"/>
        <c:majorTickMark val="out"/>
        <c:minorTickMark val="none"/>
        <c:tickLblPos val="low"/>
        <c:spPr>
          <a:ln w="22225">
            <a:solidFill>
              <a:schemeClr val="tx1"/>
            </a:solidFill>
          </a:ln>
        </c:spPr>
        <c:txPr>
          <a:bodyPr/>
          <a:lstStyle/>
          <a:p>
            <a:pPr>
              <a:defRPr sz="1400" b="1">
                <a:latin typeface="Arial Narrow" panose="020B0606020202030204" pitchFamily="34" charset="0"/>
              </a:defRPr>
            </a:pPr>
            <a:endParaRPr lang="en-US"/>
          </a:p>
        </c:txPr>
        <c:crossAx val="103115776"/>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baseline="0">
                <a:latin typeface="Arial" panose="020B0604020202020204" pitchFamily="34" charset="0"/>
                <a:cs typeface="Arial" panose="020B0604020202020204" pitchFamily="34" charset="0"/>
              </a:rPr>
              <a:t>Economic Growth Revenues as  a Percentage of Net Operating Revenues</a:t>
            </a:r>
            <a:endParaRPr lang="en-US" sz="1400">
              <a:latin typeface="Arial" panose="020B0604020202020204" pitchFamily="34" charset="0"/>
              <a:cs typeface="Arial" panose="020B0604020202020204" pitchFamily="34" charset="0"/>
            </a:endParaRPr>
          </a:p>
        </c:rich>
      </c:tx>
      <c:layout>
        <c:manualLayout>
          <c:xMode val="edge"/>
          <c:yMode val="edge"/>
          <c:x val="5.0427177613707859E-2"/>
          <c:y val="3.3987781368445567E-2"/>
        </c:manualLayout>
      </c:layout>
      <c:overlay val="0"/>
    </c:title>
    <c:autoTitleDeleted val="0"/>
    <c:plotArea>
      <c:layout>
        <c:manualLayout>
          <c:layoutTarget val="inner"/>
          <c:xMode val="edge"/>
          <c:yMode val="edge"/>
          <c:x val="5.2104279726014044E-2"/>
          <c:y val="9.5425374421101966E-2"/>
          <c:w val="0.91205604108138782"/>
          <c:h val="0.77728898771101129"/>
        </c:manualLayout>
      </c:layout>
      <c:lineChart>
        <c:grouping val="standard"/>
        <c:varyColors val="0"/>
        <c:ser>
          <c:idx val="2"/>
          <c:order val="0"/>
          <c:tx>
            <c:v>As % Net Operating Revenues</c:v>
          </c:tx>
          <c:spPr>
            <a:ln w="47625">
              <a:solidFill>
                <a:schemeClr val="accent1">
                  <a:shade val="95000"/>
                  <a:satMod val="105000"/>
                </a:schemeClr>
              </a:solidFill>
            </a:ln>
          </c:spPr>
          <c:marker>
            <c:symbol val="diamond"/>
            <c:size val="9"/>
            <c:spPr>
              <a:solidFill>
                <a:schemeClr val="tx2">
                  <a:lumMod val="60000"/>
                  <a:lumOff val="40000"/>
                </a:schemeClr>
              </a:solidFill>
              <a:ln w="6350">
                <a:solidFill>
                  <a:schemeClr val="tx1"/>
                </a:solidFill>
              </a:ln>
            </c:spPr>
          </c:marker>
          <c:cat>
            <c:numRef>
              <c:f>'2 - Econ Growth Revenues'!$I$35:$I$45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'2 - Econ Growth Revenues'!$V$35:$V$45</c:f>
              <c:numCache>
                <c:formatCode>0.00%</c:formatCode>
                <c:ptCount val="11"/>
                <c:pt idx="0">
                  <c:v>4.8267153206156106E-2</c:v>
                </c:pt>
                <c:pt idx="1">
                  <c:v>5.4408944816547733E-2</c:v>
                </c:pt>
                <c:pt idx="2">
                  <c:v>5.1224777874357259E-2</c:v>
                </c:pt>
                <c:pt idx="3">
                  <c:v>5.6172894451017683E-2</c:v>
                </c:pt>
                <c:pt idx="4">
                  <c:v>5.6887081859395623E-2</c:v>
                </c:pt>
                <c:pt idx="5">
                  <c:v>6.675403443885139E-2</c:v>
                </c:pt>
                <c:pt idx="6">
                  <c:v>6.4734030431187625E-2</c:v>
                </c:pt>
                <c:pt idx="7">
                  <c:v>6.4307913483985873E-2</c:v>
                </c:pt>
                <c:pt idx="8">
                  <c:v>5.5112685826381097E-2</c:v>
                </c:pt>
                <c:pt idx="9">
                  <c:v>5.3195725635646368E-2</c:v>
                </c:pt>
                <c:pt idx="10">
                  <c:v>5.506148604472292E-2</c:v>
                </c:pt>
              </c:numCache>
            </c:numRef>
          </c:val>
          <c:smooth val="0"/>
          <c:extLst>
            <c:ext xmlns:c16="http://schemas.microsoft.com/office/drawing/2014/chart" uri="{C3380CC4-5D6E-409C-BE32-E72D297353CC}">
              <c16:uniqueId val="{00000000-F05A-443E-86C2-199DB144082F}"/>
            </c:ext>
          </c:extLst>
        </c:ser>
        <c:dLbls>
          <c:showLegendKey val="0"/>
          <c:showVal val="0"/>
          <c:showCatName val="0"/>
          <c:showSerName val="0"/>
          <c:showPercent val="0"/>
          <c:showBubbleSize val="0"/>
        </c:dLbls>
        <c:marker val="1"/>
        <c:smooth val="0"/>
        <c:axId val="99371264"/>
        <c:axId val="99377536"/>
      </c:lineChart>
      <c:catAx>
        <c:axId val="99371264"/>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99377536"/>
        <c:crosses val="autoZero"/>
        <c:auto val="1"/>
        <c:lblAlgn val="ctr"/>
        <c:lblOffset val="100"/>
        <c:noMultiLvlLbl val="0"/>
      </c:catAx>
      <c:valAx>
        <c:axId val="99377536"/>
        <c:scaling>
          <c:orientation val="minMax"/>
          <c:min val="3.0000000000000006E-2"/>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9371264"/>
        <c:crosses val="autoZero"/>
        <c:crossBetween val="between"/>
        <c:majorUnit val="1.0000000000000002E-2"/>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Debt Service</a:t>
            </a:r>
          </a:p>
        </c:rich>
      </c:tx>
      <c:layout>
        <c:manualLayout>
          <c:xMode val="edge"/>
          <c:yMode val="edge"/>
          <c:x val="6.1274428106834873E-2"/>
          <c:y val="1.1091995912641733E-2"/>
        </c:manualLayout>
      </c:layout>
      <c:overlay val="0"/>
    </c:title>
    <c:autoTitleDeleted val="0"/>
    <c:plotArea>
      <c:layout>
        <c:manualLayout>
          <c:layoutTarget val="inner"/>
          <c:xMode val="edge"/>
          <c:yMode val="edge"/>
          <c:x val="7.8175059384430715E-2"/>
          <c:y val="8.4775954087160321E-2"/>
          <c:w val="0.89383747404132541"/>
          <c:h val="0.75888325208029905"/>
        </c:manualLayout>
      </c:layout>
      <c:areaChart>
        <c:grouping val="stacked"/>
        <c:varyColors val="0"/>
        <c:ser>
          <c:idx val="1"/>
          <c:order val="0"/>
          <c:tx>
            <c:v>Exempt</c:v>
          </c:tx>
          <c:spPr>
            <a:ln w="25400">
              <a:noFill/>
            </a:ln>
          </c:spPr>
          <c:cat>
            <c:numRef>
              <c:f>'10 - Debt Service'!$I$31:$I$41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'10 - Debt Service'!$K$31:$K$41</c:f>
              <c:numCache>
                <c:formatCode>_("$"* #,##0_);_("$"* \(#,##0\);_("$"* "-"_);_(@_)</c:formatCode>
                <c:ptCount val="11"/>
                <c:pt idx="0">
                  <c:v>1569224</c:v>
                </c:pt>
                <c:pt idx="1">
                  <c:v>1519254</c:v>
                </c:pt>
                <c:pt idx="2">
                  <c:v>1479235</c:v>
                </c:pt>
                <c:pt idx="3">
                  <c:v>8149600</c:v>
                </c:pt>
                <c:pt idx="4">
                  <c:v>7735127</c:v>
                </c:pt>
                <c:pt idx="5">
                  <c:v>8150375</c:v>
                </c:pt>
                <c:pt idx="6">
                  <c:v>7938491</c:v>
                </c:pt>
                <c:pt idx="7">
                  <c:v>8199751</c:v>
                </c:pt>
                <c:pt idx="8">
                  <c:v>7985650</c:v>
                </c:pt>
                <c:pt idx="9">
                  <c:v>7755026</c:v>
                </c:pt>
                <c:pt idx="10">
                  <c:v>7546959</c:v>
                </c:pt>
              </c:numCache>
            </c:numRef>
          </c:val>
          <c:extLst>
            <c:ext xmlns:c16="http://schemas.microsoft.com/office/drawing/2014/chart" uri="{C3380CC4-5D6E-409C-BE32-E72D297353CC}">
              <c16:uniqueId val="{00000000-8BCD-4347-8761-1FD516C53F52}"/>
            </c:ext>
          </c:extLst>
        </c:ser>
        <c:ser>
          <c:idx val="0"/>
          <c:order val="1"/>
          <c:tx>
            <c:v>Non-Exempt</c:v>
          </c:tx>
          <c:spPr>
            <a:ln w="25400">
              <a:noFill/>
            </a:ln>
          </c:spPr>
          <c:cat>
            <c:numRef>
              <c:f>'10 - Debt Service'!$I$31:$I$41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'10 - Debt Service'!$J$31:$J$41</c:f>
              <c:numCache>
                <c:formatCode>_("$"* #,##0_);_("$"* \(#,##0\);_("$"* "-"_);_(@_)</c:formatCode>
                <c:ptCount val="11"/>
                <c:pt idx="0">
                  <c:v>729590</c:v>
                </c:pt>
                <c:pt idx="1">
                  <c:v>682891</c:v>
                </c:pt>
                <c:pt idx="2">
                  <c:v>593919</c:v>
                </c:pt>
                <c:pt idx="3">
                  <c:v>946694</c:v>
                </c:pt>
                <c:pt idx="4">
                  <c:v>1163445</c:v>
                </c:pt>
                <c:pt idx="5">
                  <c:v>663187</c:v>
                </c:pt>
                <c:pt idx="6">
                  <c:v>712877</c:v>
                </c:pt>
                <c:pt idx="7">
                  <c:v>342856</c:v>
                </c:pt>
                <c:pt idx="8">
                  <c:v>389636</c:v>
                </c:pt>
                <c:pt idx="9">
                  <c:v>746146</c:v>
                </c:pt>
                <c:pt idx="10">
                  <c:v>944408</c:v>
                </c:pt>
              </c:numCache>
            </c:numRef>
          </c:val>
          <c:extLst>
            <c:ext xmlns:c16="http://schemas.microsoft.com/office/drawing/2014/chart" uri="{C3380CC4-5D6E-409C-BE32-E72D297353CC}">
              <c16:uniqueId val="{00000001-8BCD-4347-8761-1FD516C53F52}"/>
            </c:ext>
          </c:extLst>
        </c:ser>
        <c:dLbls>
          <c:showLegendKey val="0"/>
          <c:showVal val="0"/>
          <c:showCatName val="0"/>
          <c:showSerName val="0"/>
          <c:showPercent val="0"/>
          <c:showBubbleSize val="0"/>
        </c:dLbls>
        <c:axId val="100923648"/>
        <c:axId val="100925440"/>
      </c:areaChart>
      <c:catAx>
        <c:axId val="100923648"/>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0925440"/>
        <c:crosses val="autoZero"/>
        <c:auto val="1"/>
        <c:lblAlgn val="ctr"/>
        <c:lblOffset val="100"/>
        <c:noMultiLvlLbl val="0"/>
      </c:catAx>
      <c:valAx>
        <c:axId val="100925440"/>
        <c:scaling>
          <c:orientation val="minMax"/>
        </c:scaling>
        <c:delete val="0"/>
        <c:axPos val="l"/>
        <c:numFmt formatCode="&quot;$&quot;#,##0.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0923648"/>
        <c:crosses val="autoZero"/>
        <c:crossBetween val="midCat"/>
        <c:dispUnits>
          <c:builtInUnit val="millions"/>
          <c:dispUnitsLbl>
            <c:txPr>
              <a:bodyPr/>
              <a:lstStyle/>
              <a:p>
                <a:pPr>
                  <a:defRPr sz="1100"/>
                </a:pPr>
                <a:endParaRPr lang="en-US"/>
              </a:p>
            </c:txPr>
          </c:dispUnitsLbl>
        </c:dispUnits>
      </c:valAx>
      <c:spPr>
        <a:noFill/>
        <a:ln w="25400">
          <a:noFill/>
        </a:ln>
      </c:spPr>
    </c:plotArea>
    <c:legend>
      <c:legendPos val="b"/>
      <c:layout>
        <c:manualLayout>
          <c:xMode val="edge"/>
          <c:yMode val="edge"/>
          <c:x val="4.4951205441844715E-2"/>
          <c:y val="0.93677950914806585"/>
          <c:w val="0.78450916417112015"/>
          <c:h val="6.3220490851934125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Debt Service</a:t>
            </a:r>
            <a:r>
              <a:rPr lang="en-US" sz="1400"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As a</a:t>
            </a:r>
            <a:r>
              <a:rPr lang="en-US" sz="1400" baseline="0">
                <a:latin typeface="Arial" panose="020B0604020202020204" pitchFamily="34" charset="0"/>
                <a:cs typeface="Arial" panose="020B0604020202020204" pitchFamily="34" charset="0"/>
              </a:rPr>
              <a:t> Percentage</a:t>
            </a:r>
            <a:r>
              <a:rPr lang="en-US" sz="1400">
                <a:latin typeface="Arial" panose="020B0604020202020204" pitchFamily="34" charset="0"/>
                <a:cs typeface="Arial" panose="020B0604020202020204" pitchFamily="34" charset="0"/>
              </a:rPr>
              <a:t> of Net Operating Revenue</a:t>
            </a:r>
          </a:p>
        </c:rich>
      </c:tx>
      <c:layout>
        <c:manualLayout>
          <c:xMode val="edge"/>
          <c:yMode val="edge"/>
          <c:x val="6.152741214427674E-2"/>
          <c:y val="2.1328423982107571E-2"/>
        </c:manualLayout>
      </c:layout>
      <c:overlay val="1"/>
    </c:title>
    <c:autoTitleDeleted val="0"/>
    <c:plotArea>
      <c:layout>
        <c:manualLayout>
          <c:layoutTarget val="inner"/>
          <c:xMode val="edge"/>
          <c:yMode val="edge"/>
          <c:x val="5.841261399966928E-2"/>
          <c:y val="7.7809055686108811E-2"/>
          <c:w val="0.91698855545040026"/>
          <c:h val="0.83323547554995836"/>
        </c:manualLayout>
      </c:layout>
      <c:lineChart>
        <c:grouping val="standard"/>
        <c:varyColors val="0"/>
        <c:ser>
          <c:idx val="0"/>
          <c:order val="0"/>
          <c:tx>
            <c:v>Total</c:v>
          </c:tx>
          <c:spPr>
            <a:ln w="47625"/>
          </c:spPr>
          <c:marker>
            <c:symbol val="diamond"/>
            <c:size val="8"/>
            <c:spPr>
              <a:ln w="12700">
                <a:solidFill>
                  <a:schemeClr val="tx1"/>
                </a:solidFill>
              </a:ln>
            </c:spPr>
          </c:marker>
          <c:cat>
            <c:numRef>
              <c:f>'10 - Debt Service'!$I$31:$I$41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'10 - Debt Service'!$P$31:$P$41</c:f>
              <c:numCache>
                <c:formatCode>0.00%</c:formatCode>
                <c:ptCount val="11"/>
                <c:pt idx="0">
                  <c:v>3.8325254591808681E-2</c:v>
                </c:pt>
                <c:pt idx="1">
                  <c:v>3.5144087414985675E-2</c:v>
                </c:pt>
                <c:pt idx="2">
                  <c:v>3.2251446392479316E-2</c:v>
                </c:pt>
                <c:pt idx="3">
                  <c:v>0.13569080430496488</c:v>
                </c:pt>
                <c:pt idx="4">
                  <c:v>0.13742843539891869</c:v>
                </c:pt>
                <c:pt idx="5">
                  <c:v>0.12631997062764239</c:v>
                </c:pt>
                <c:pt idx="6">
                  <c:v>0.11675897354616833</c:v>
                </c:pt>
                <c:pt idx="7">
                  <c:v>0.11230927645518526</c:v>
                </c:pt>
                <c:pt idx="8">
                  <c:v>0.10383197057337552</c:v>
                </c:pt>
                <c:pt idx="9">
                  <c:v>0.10166830595171394</c:v>
                </c:pt>
                <c:pt idx="10">
                  <c:v>9.6809619598646326E-2</c:v>
                </c:pt>
              </c:numCache>
            </c:numRef>
          </c:val>
          <c:smooth val="0"/>
          <c:extLst>
            <c:ext xmlns:c16="http://schemas.microsoft.com/office/drawing/2014/chart" uri="{C3380CC4-5D6E-409C-BE32-E72D297353CC}">
              <c16:uniqueId val="{00000000-C433-4C70-8CA2-B8A13D17AF4E}"/>
            </c:ext>
          </c:extLst>
        </c:ser>
        <c:dLbls>
          <c:showLegendKey val="0"/>
          <c:showVal val="0"/>
          <c:showCatName val="0"/>
          <c:showSerName val="0"/>
          <c:showPercent val="0"/>
          <c:showBubbleSize val="0"/>
        </c:dLbls>
        <c:marker val="1"/>
        <c:smooth val="0"/>
        <c:axId val="100962688"/>
        <c:axId val="100964608"/>
      </c:lineChart>
      <c:catAx>
        <c:axId val="100962688"/>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0964608"/>
        <c:crosses val="autoZero"/>
        <c:auto val="1"/>
        <c:lblAlgn val="ctr"/>
        <c:lblOffset val="100"/>
        <c:noMultiLvlLbl val="0"/>
      </c:catAx>
      <c:valAx>
        <c:axId val="100964608"/>
        <c:scaling>
          <c:orientation val="minMax"/>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0962688"/>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Free</a:t>
            </a:r>
            <a:r>
              <a:rPr lang="en-US" sz="1400" baseline="0">
                <a:latin typeface="Arial" panose="020B0604020202020204" pitchFamily="34" charset="0"/>
                <a:cs typeface="Arial" panose="020B0604020202020204" pitchFamily="34" charset="0"/>
              </a:rPr>
              <a:t> Cash and Stabilization Fund Balances</a:t>
            </a:r>
          </a:p>
        </c:rich>
      </c:tx>
      <c:layout>
        <c:manualLayout>
          <c:xMode val="edge"/>
          <c:yMode val="edge"/>
          <c:x val="7.971090841618296E-2"/>
          <c:y val="2.7836723693118993E-2"/>
        </c:manualLayout>
      </c:layout>
      <c:overlay val="0"/>
    </c:title>
    <c:autoTitleDeleted val="0"/>
    <c:plotArea>
      <c:layout>
        <c:manualLayout>
          <c:layoutTarget val="inner"/>
          <c:xMode val="edge"/>
          <c:yMode val="edge"/>
          <c:x val="7.8360575123928716E-2"/>
          <c:y val="9.488167507887825E-2"/>
          <c:w val="0.89156037254288623"/>
          <c:h val="0.71052196379312382"/>
        </c:manualLayout>
      </c:layout>
      <c:areaChart>
        <c:grouping val="stacked"/>
        <c:varyColors val="0"/>
        <c:ser>
          <c:idx val="0"/>
          <c:order val="0"/>
          <c:tx>
            <c:strRef>
              <c:f>'11 - Reserves'!$I$29</c:f>
              <c:strCache>
                <c:ptCount val="1"/>
                <c:pt idx="0">
                  <c:v>Free Cash</c:v>
                </c:pt>
              </c:strCache>
            </c:strRef>
          </c:tx>
          <c:spPr>
            <a:gradFill>
              <a:gsLst>
                <a:gs pos="100000">
                  <a:schemeClr val="accent1">
                    <a:lumMod val="40000"/>
                    <a:lumOff val="60000"/>
                  </a:schemeClr>
                </a:gs>
                <a:gs pos="74000">
                  <a:schemeClr val="tx2">
                    <a:lumMod val="60000"/>
                    <a:lumOff val="40000"/>
                  </a:schemeClr>
                </a:gs>
                <a:gs pos="100000">
                  <a:schemeClr val="accent1">
                    <a:lumMod val="20000"/>
                    <a:lumOff val="80000"/>
                  </a:schemeClr>
                </a:gs>
              </a:gsLst>
              <a:lin ang="5400000" scaled="0"/>
            </a:gradFill>
            <a:ln w="25400">
              <a:noFill/>
            </a:ln>
          </c:spPr>
          <c:cat>
            <c:numRef>
              <c:f>'11 - Reserves'!$H$30:$H$40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'11 - Reserves'!$I$30:$I$40</c:f>
              <c:numCache>
                <c:formatCode>_("$"* #,##0_);_("$"* \(#,##0\);_("$"* "-"_);_(@_)</c:formatCode>
                <c:ptCount val="11"/>
                <c:pt idx="0">
                  <c:v>3598659</c:v>
                </c:pt>
                <c:pt idx="1">
                  <c:v>4528910</c:v>
                </c:pt>
                <c:pt idx="2">
                  <c:v>2095499</c:v>
                </c:pt>
                <c:pt idx="3">
                  <c:v>3101367</c:v>
                </c:pt>
                <c:pt idx="4">
                  <c:v>2176782</c:v>
                </c:pt>
                <c:pt idx="5">
                  <c:v>3186674</c:v>
                </c:pt>
                <c:pt idx="6">
                  <c:v>2949292</c:v>
                </c:pt>
                <c:pt idx="7">
                  <c:v>2808343</c:v>
                </c:pt>
                <c:pt idx="8">
                  <c:v>4256207</c:v>
                </c:pt>
                <c:pt idx="9">
                  <c:v>3618202</c:v>
                </c:pt>
                <c:pt idx="10">
                  <c:v>6593203</c:v>
                </c:pt>
              </c:numCache>
            </c:numRef>
          </c:val>
          <c:extLst>
            <c:ext xmlns:c16="http://schemas.microsoft.com/office/drawing/2014/chart" uri="{C3380CC4-5D6E-409C-BE32-E72D297353CC}">
              <c16:uniqueId val="{00000000-7217-4A3C-BF42-C8A9331C3150}"/>
            </c:ext>
          </c:extLst>
        </c:ser>
        <c:ser>
          <c:idx val="1"/>
          <c:order val="1"/>
          <c:tx>
            <c:strRef>
              <c:f>'11 - Reserves'!$J$29</c:f>
              <c:strCache>
                <c:ptCount val="1"/>
                <c:pt idx="0">
                  <c:v>Stabilization Fund Year-End Balance</c:v>
                </c:pt>
              </c:strCache>
            </c:strRef>
          </c:tx>
          <c:spPr>
            <a:gradFill>
              <a:gsLst>
                <a:gs pos="9000">
                  <a:srgbClr val="C00000"/>
                </a:gs>
                <a:gs pos="97000">
                  <a:schemeClr val="accent2">
                    <a:lumMod val="20000"/>
                    <a:lumOff val="80000"/>
                  </a:schemeClr>
                </a:gs>
                <a:gs pos="85000">
                  <a:schemeClr val="accent2">
                    <a:lumMod val="40000"/>
                    <a:lumOff val="60000"/>
                  </a:schemeClr>
                </a:gs>
              </a:gsLst>
              <a:lin ang="5400000" scaled="0"/>
            </a:gradFill>
            <a:ln w="25400">
              <a:noFill/>
            </a:ln>
          </c:spPr>
          <c:cat>
            <c:numRef>
              <c:f>'11 - Reserves'!$H$30:$H$40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'11 - Reserves'!$J$30:$J$40</c:f>
              <c:numCache>
                <c:formatCode>_("$"* #,##0_);_("$"* \(#,##0\);_("$"* "-"_);_(@_)</c:formatCode>
                <c:ptCount val="11"/>
                <c:pt idx="0">
                  <c:v>1730002</c:v>
                </c:pt>
                <c:pt idx="1">
                  <c:v>2086445</c:v>
                </c:pt>
                <c:pt idx="2">
                  <c:v>2461777</c:v>
                </c:pt>
                <c:pt idx="3">
                  <c:v>3375298</c:v>
                </c:pt>
                <c:pt idx="4">
                  <c:v>3529612</c:v>
                </c:pt>
                <c:pt idx="5">
                  <c:v>3945903</c:v>
                </c:pt>
                <c:pt idx="6">
                  <c:v>4302878</c:v>
                </c:pt>
                <c:pt idx="7">
                  <c:v>4317945</c:v>
                </c:pt>
                <c:pt idx="8">
                  <c:v>4837638</c:v>
                </c:pt>
                <c:pt idx="9">
                  <c:v>5158661</c:v>
                </c:pt>
                <c:pt idx="10">
                  <c:v>4521212</c:v>
                </c:pt>
              </c:numCache>
            </c:numRef>
          </c:val>
          <c:extLst>
            <c:ext xmlns:c16="http://schemas.microsoft.com/office/drawing/2014/chart" uri="{C3380CC4-5D6E-409C-BE32-E72D297353CC}">
              <c16:uniqueId val="{00000001-7217-4A3C-BF42-C8A9331C3150}"/>
            </c:ext>
          </c:extLst>
        </c:ser>
        <c:dLbls>
          <c:showLegendKey val="0"/>
          <c:showVal val="0"/>
          <c:showCatName val="0"/>
          <c:showSerName val="0"/>
          <c:showPercent val="0"/>
          <c:showBubbleSize val="0"/>
        </c:dLbls>
        <c:axId val="101282176"/>
        <c:axId val="101283712"/>
      </c:areaChart>
      <c:catAx>
        <c:axId val="101282176"/>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1283712"/>
        <c:crosses val="autoZero"/>
        <c:auto val="1"/>
        <c:lblAlgn val="ctr"/>
        <c:lblOffset val="100"/>
        <c:noMultiLvlLbl val="0"/>
      </c:catAx>
      <c:valAx>
        <c:axId val="101283712"/>
        <c:scaling>
          <c:orientation val="minMax"/>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1282176"/>
        <c:crosses val="autoZero"/>
        <c:crossBetween val="midCat"/>
        <c:dispUnits>
          <c:builtInUnit val="millions"/>
          <c:dispUnitsLbl>
            <c:layout>
              <c:manualLayout>
                <c:xMode val="edge"/>
                <c:yMode val="edge"/>
                <c:x val="1.2337166593346721E-2"/>
                <c:y val="0.10373654830791888"/>
              </c:manualLayout>
            </c:layout>
            <c:txPr>
              <a:bodyPr/>
              <a:lstStyle/>
              <a:p>
                <a:pPr>
                  <a:defRPr sz="1050">
                    <a:latin typeface="Arial" panose="020B0604020202020204" pitchFamily="34" charset="0"/>
                    <a:cs typeface="Arial" panose="020B0604020202020204" pitchFamily="34" charset="0"/>
                  </a:defRPr>
                </a:pPr>
                <a:endParaRPr lang="en-US"/>
              </a:p>
            </c:txPr>
          </c:dispUnitsLbl>
        </c:dispUnits>
      </c:valAx>
      <c:spPr>
        <a:noFill/>
        <a:ln w="25400">
          <a:noFill/>
        </a:ln>
      </c:spPr>
    </c:plotArea>
    <c:legend>
      <c:legendPos val="b"/>
      <c:layout>
        <c:manualLayout>
          <c:xMode val="edge"/>
          <c:yMode val="edge"/>
          <c:x val="0.2023478312768506"/>
          <c:y val="0.93386635542914098"/>
          <c:w val="0.54534875359020019"/>
          <c:h val="6.3220490851934125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Reserves as a Percentage of Net Operating</a:t>
            </a:r>
            <a:r>
              <a:rPr lang="en-US" sz="1400" baseline="0">
                <a:latin typeface="Arial" panose="020B0604020202020204" pitchFamily="34" charset="0"/>
                <a:cs typeface="Arial" panose="020B0604020202020204" pitchFamily="34" charset="0"/>
              </a:rPr>
              <a:t> Revenues</a:t>
            </a:r>
          </a:p>
        </c:rich>
      </c:tx>
      <c:layout>
        <c:manualLayout>
          <c:xMode val="edge"/>
          <c:yMode val="edge"/>
          <c:x val="5.5066737979344492E-2"/>
          <c:y val="2.0663726237433212E-2"/>
        </c:manualLayout>
      </c:layout>
      <c:overlay val="1"/>
    </c:title>
    <c:autoTitleDeleted val="0"/>
    <c:plotArea>
      <c:layout>
        <c:manualLayout>
          <c:layoutTarget val="inner"/>
          <c:xMode val="edge"/>
          <c:yMode val="edge"/>
          <c:x val="6.3933841967249438E-2"/>
          <c:y val="8.897876666505225E-2"/>
          <c:w val="0.91695917283830175"/>
          <c:h val="0.71085707108498875"/>
        </c:manualLayout>
      </c:layout>
      <c:lineChart>
        <c:grouping val="standard"/>
        <c:varyColors val="0"/>
        <c:ser>
          <c:idx val="0"/>
          <c:order val="0"/>
          <c:tx>
            <c:strRef>
              <c:f>'11 - Reserves'!$M$29</c:f>
              <c:strCache>
                <c:ptCount val="1"/>
                <c:pt idx="0">
                  <c:v>Free Cash </c:v>
                </c:pt>
              </c:strCache>
            </c:strRef>
          </c:tx>
          <c:spPr>
            <a:ln w="38100"/>
          </c:spPr>
          <c:marker>
            <c:spPr>
              <a:ln>
                <a:solidFill>
                  <a:schemeClr val="tx1"/>
                </a:solidFill>
              </a:ln>
            </c:spPr>
          </c:marker>
          <c:cat>
            <c:numRef>
              <c:f>'11 - Reserves'!$H$30:$H$40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'11 - Reserves'!$M$30:$M$40</c:f>
              <c:numCache>
                <c:formatCode>0.00%</c:formatCode>
                <c:ptCount val="11"/>
                <c:pt idx="0">
                  <c:v>5.9995946763898099E-2</c:v>
                </c:pt>
                <c:pt idx="1">
                  <c:v>7.2276988542808382E-2</c:v>
                </c:pt>
                <c:pt idx="2">
                  <c:v>3.2599060978583366E-2</c:v>
                </c:pt>
                <c:pt idx="3">
                  <c:v>4.6263564334538446E-2</c:v>
                </c:pt>
                <c:pt idx="4">
                  <c:v>3.3617949538929284E-2</c:v>
                </c:pt>
                <c:pt idx="5">
                  <c:v>4.5672858043078572E-2</c:v>
                </c:pt>
                <c:pt idx="6">
                  <c:v>3.9803682678615206E-2</c:v>
                </c:pt>
                <c:pt idx="7">
                  <c:v>3.6921161229585345E-2</c:v>
                </c:pt>
                <c:pt idx="8">
                  <c:v>5.2766002256901423E-2</c:v>
                </c:pt>
                <c:pt idx="9">
                  <c:v>4.3271265177448864E-2</c:v>
                </c:pt>
                <c:pt idx="10">
                  <c:v>7.5168753672601105E-2</c:v>
                </c:pt>
              </c:numCache>
            </c:numRef>
          </c:val>
          <c:smooth val="0"/>
          <c:extLst>
            <c:ext xmlns:c16="http://schemas.microsoft.com/office/drawing/2014/chart" uri="{C3380CC4-5D6E-409C-BE32-E72D297353CC}">
              <c16:uniqueId val="{00000000-08FB-49CA-8103-244C8EB294EC}"/>
            </c:ext>
          </c:extLst>
        </c:ser>
        <c:ser>
          <c:idx val="1"/>
          <c:order val="1"/>
          <c:tx>
            <c:strRef>
              <c:f>'11 - Reserves'!$N$29</c:f>
              <c:strCache>
                <c:ptCount val="1"/>
                <c:pt idx="0">
                  <c:v>Stabilization Fund</c:v>
                </c:pt>
              </c:strCache>
            </c:strRef>
          </c:tx>
          <c:spPr>
            <a:ln w="38100"/>
          </c:spPr>
          <c:marker>
            <c:spPr>
              <a:ln>
                <a:solidFill>
                  <a:schemeClr val="tx1"/>
                </a:solidFill>
              </a:ln>
            </c:spPr>
          </c:marker>
          <c:val>
            <c:numRef>
              <c:f>'11 - Reserves'!$N$30:$N$40</c:f>
              <c:numCache>
                <c:formatCode>0.00%</c:formatCode>
                <c:ptCount val="11"/>
                <c:pt idx="0">
                  <c:v>2.8842162564843524E-2</c:v>
                </c:pt>
                <c:pt idx="1">
                  <c:v>3.3297628206389582E-2</c:v>
                </c:pt>
                <c:pt idx="2">
                  <c:v>3.8297139983685995E-2</c:v>
                </c:pt>
                <c:pt idx="3">
                  <c:v>5.034983482162509E-2</c:v>
                </c:pt>
                <c:pt idx="4">
                  <c:v>5.4510887221595576E-2</c:v>
                </c:pt>
                <c:pt idx="5">
                  <c:v>5.6554472647894906E-2</c:v>
                </c:pt>
                <c:pt idx="6">
                  <c:v>5.8071696704427522E-2</c:v>
                </c:pt>
                <c:pt idx="7">
                  <c:v>5.6767831965497763E-2</c:v>
                </c:pt>
                <c:pt idx="8">
                  <c:v>5.9974248814982943E-2</c:v>
                </c:pt>
                <c:pt idx="9">
                  <c:v>6.1694119922426537E-2</c:v>
                </c:pt>
                <c:pt idx="10">
                  <c:v>5.154609544550777E-2</c:v>
                </c:pt>
              </c:numCache>
            </c:numRef>
          </c:val>
          <c:smooth val="0"/>
          <c:extLst>
            <c:ext xmlns:c16="http://schemas.microsoft.com/office/drawing/2014/chart" uri="{C3380CC4-5D6E-409C-BE32-E72D297353CC}">
              <c16:uniqueId val="{00000001-08FB-49CA-8103-244C8EB294EC}"/>
            </c:ext>
          </c:extLst>
        </c:ser>
        <c:ser>
          <c:idx val="2"/>
          <c:order val="2"/>
          <c:tx>
            <c:strRef>
              <c:f>'11 - Reserves'!$O$29</c:f>
              <c:strCache>
                <c:ptCount val="1"/>
                <c:pt idx="0">
                  <c:v>Combined</c:v>
                </c:pt>
              </c:strCache>
            </c:strRef>
          </c:tx>
          <c:spPr>
            <a:ln w="38100">
              <a:solidFill>
                <a:schemeClr val="accent4">
                  <a:lumMod val="75000"/>
                </a:schemeClr>
              </a:solidFill>
            </a:ln>
          </c:spPr>
          <c:marker>
            <c:spPr>
              <a:solidFill>
                <a:schemeClr val="accent4"/>
              </a:solidFill>
              <a:ln>
                <a:solidFill>
                  <a:schemeClr val="tx1"/>
                </a:solidFill>
              </a:ln>
            </c:spPr>
          </c:marker>
          <c:val>
            <c:numRef>
              <c:f>'11 - Reserves'!$O$30:$O$40</c:f>
              <c:numCache>
                <c:formatCode>0.00%</c:formatCode>
                <c:ptCount val="11"/>
                <c:pt idx="0">
                  <c:v>8.8838109328741616E-2</c:v>
                </c:pt>
                <c:pt idx="1">
                  <c:v>0.10557461674919796</c:v>
                </c:pt>
                <c:pt idx="2">
                  <c:v>7.0896200962269354E-2</c:v>
                </c:pt>
                <c:pt idx="3">
                  <c:v>9.6613399156163543E-2</c:v>
                </c:pt>
                <c:pt idx="4">
                  <c:v>8.8128836760524867E-2</c:v>
                </c:pt>
                <c:pt idx="5">
                  <c:v>0.10222733069097348</c:v>
                </c:pt>
                <c:pt idx="6">
                  <c:v>9.7875379383042735E-2</c:v>
                </c:pt>
                <c:pt idx="7">
                  <c:v>9.3688993195083101E-2</c:v>
                </c:pt>
                <c:pt idx="8">
                  <c:v>0.11274025107188437</c:v>
                </c:pt>
                <c:pt idx="9">
                  <c:v>0.10496538509987539</c:v>
                </c:pt>
                <c:pt idx="10">
                  <c:v>0.12671484911810887</c:v>
                </c:pt>
              </c:numCache>
            </c:numRef>
          </c:val>
          <c:smooth val="0"/>
          <c:extLst>
            <c:ext xmlns:c16="http://schemas.microsoft.com/office/drawing/2014/chart" uri="{C3380CC4-5D6E-409C-BE32-E72D297353CC}">
              <c16:uniqueId val="{00000002-08FB-49CA-8103-244C8EB294EC}"/>
            </c:ext>
          </c:extLst>
        </c:ser>
        <c:dLbls>
          <c:showLegendKey val="0"/>
          <c:showVal val="0"/>
          <c:showCatName val="0"/>
          <c:showSerName val="0"/>
          <c:showPercent val="0"/>
          <c:showBubbleSize val="0"/>
        </c:dLbls>
        <c:marker val="1"/>
        <c:smooth val="0"/>
        <c:axId val="101008128"/>
        <c:axId val="101010048"/>
      </c:lineChart>
      <c:catAx>
        <c:axId val="101008128"/>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1010048"/>
        <c:crosses val="autoZero"/>
        <c:auto val="1"/>
        <c:lblAlgn val="ctr"/>
        <c:lblOffset val="100"/>
        <c:noMultiLvlLbl val="0"/>
      </c:catAx>
      <c:valAx>
        <c:axId val="101010048"/>
        <c:scaling>
          <c:orientation val="minMax"/>
        </c:scaling>
        <c:delete val="0"/>
        <c:axPos val="l"/>
        <c:numFmt formatCode="0.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1008128"/>
        <c:crosses val="autoZero"/>
        <c:crossBetween val="between"/>
        <c:majorUnit val="2.5000000000000005E-2"/>
      </c:valAx>
      <c:spPr>
        <a:noFill/>
        <a:ln w="25400">
          <a:noFill/>
        </a:ln>
      </c:spPr>
    </c:plotArea>
    <c:legend>
      <c:legendPos val="b"/>
      <c:layout>
        <c:manualLayout>
          <c:xMode val="edge"/>
          <c:yMode val="edge"/>
          <c:x val="0.15292512708085867"/>
          <c:y val="0.92912264732252625"/>
          <c:w val="0.6972141121751152"/>
          <c:h val="6.7934297095204141E-2"/>
        </c:manualLayout>
      </c:layout>
      <c:overlay val="0"/>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Annual Percent Change</a:t>
            </a:r>
            <a:endParaRPr lang="en-US" sz="1400" baseline="0">
              <a:latin typeface="Arial" panose="020B0604020202020204" pitchFamily="34" charset="0"/>
              <a:cs typeface="Arial" panose="020B0604020202020204" pitchFamily="34" charset="0"/>
            </a:endParaRPr>
          </a:p>
        </c:rich>
      </c:tx>
      <c:layout>
        <c:manualLayout>
          <c:xMode val="edge"/>
          <c:yMode val="edge"/>
          <c:x val="9.7092056897254961E-2"/>
          <c:y val="1.7259218740732302E-2"/>
        </c:manualLayout>
      </c:layout>
      <c:overlay val="1"/>
    </c:title>
    <c:autoTitleDeleted val="0"/>
    <c:plotArea>
      <c:layout>
        <c:manualLayout>
          <c:layoutTarget val="inner"/>
          <c:xMode val="edge"/>
          <c:yMode val="edge"/>
          <c:x val="0.10284610675365735"/>
          <c:y val="7.6698877849508129E-2"/>
          <c:w val="0.87491545395195358"/>
          <c:h val="0.83497284299778662"/>
        </c:manualLayout>
      </c:layout>
      <c:lineChart>
        <c:grouping val="standard"/>
        <c:varyColors val="0"/>
        <c:ser>
          <c:idx val="1"/>
          <c:order val="0"/>
          <c:tx>
            <c:v>Population</c:v>
          </c:tx>
          <c:spPr>
            <a:ln w="38100">
              <a:solidFill>
                <a:schemeClr val="accent5">
                  <a:lumMod val="60000"/>
                  <a:lumOff val="40000"/>
                </a:schemeClr>
              </a:solidFill>
            </a:ln>
          </c:spPr>
          <c:marker>
            <c:symbol val="diamond"/>
            <c:size val="6"/>
            <c:spPr>
              <a:solidFill>
                <a:schemeClr val="accent5">
                  <a:lumMod val="60000"/>
                  <a:lumOff val="40000"/>
                </a:schemeClr>
              </a:solidFill>
              <a:ln>
                <a:solidFill>
                  <a:schemeClr val="tx1"/>
                </a:solidFill>
              </a:ln>
            </c:spPr>
          </c:marker>
          <c:cat>
            <c:numRef>
              <c:f>'12 - Population'!$I$31:$I$40</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'12 - Population'!$N$31:$N$40</c:f>
              <c:numCache>
                <c:formatCode>0.00%</c:formatCode>
                <c:ptCount val="10"/>
                <c:pt idx="0">
                  <c:v>1.0475317533062967E-3</c:v>
                </c:pt>
                <c:pt idx="1">
                  <c:v>1.9097449313276726E-2</c:v>
                </c:pt>
                <c:pt idx="2">
                  <c:v>-1.411885508920574E-3</c:v>
                </c:pt>
                <c:pt idx="3">
                  <c:v>4.8843187660667642E-3</c:v>
                </c:pt>
                <c:pt idx="4">
                  <c:v>1.9250447684829863E-2</c:v>
                </c:pt>
                <c:pt idx="5">
                  <c:v>-4.0158122607768076E-2</c:v>
                </c:pt>
                <c:pt idx="6">
                  <c:v>1.2159246911159105E-2</c:v>
                </c:pt>
                <c:pt idx="7">
                  <c:v>1.0010979784279561E-2</c:v>
                </c:pt>
                <c:pt idx="8">
                  <c:v>9.9757002174190035E-3</c:v>
                </c:pt>
                <c:pt idx="9">
                  <c:v>1.0003798910978912E-2</c:v>
                </c:pt>
              </c:numCache>
            </c:numRef>
          </c:val>
          <c:smooth val="0"/>
          <c:extLst>
            <c:ext xmlns:c16="http://schemas.microsoft.com/office/drawing/2014/chart" uri="{C3380CC4-5D6E-409C-BE32-E72D297353CC}">
              <c16:uniqueId val="{00000000-1ECB-4671-9A13-323F28FB892A}"/>
            </c:ext>
          </c:extLst>
        </c:ser>
        <c:ser>
          <c:idx val="2"/>
          <c:order val="1"/>
          <c:tx>
            <c:v>Enrollment</c:v>
          </c:tx>
          <c:spPr>
            <a:ln w="38100">
              <a:solidFill>
                <a:schemeClr val="accent2">
                  <a:lumMod val="60000"/>
                  <a:lumOff val="40000"/>
                </a:schemeClr>
              </a:solidFill>
            </a:ln>
          </c:spPr>
          <c:marker>
            <c:symbol val="triangle"/>
            <c:size val="6"/>
            <c:spPr>
              <a:solidFill>
                <a:schemeClr val="accent2">
                  <a:lumMod val="60000"/>
                  <a:lumOff val="40000"/>
                </a:schemeClr>
              </a:solidFill>
              <a:ln>
                <a:solidFill>
                  <a:schemeClr val="tx1"/>
                </a:solidFill>
              </a:ln>
            </c:spPr>
          </c:marker>
          <c:cat>
            <c:numRef>
              <c:f>'12 - Population'!$I$31:$I$40</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'12 - Population'!$O$31:$O$40</c:f>
              <c:numCache>
                <c:formatCode>0.00%</c:formatCode>
                <c:ptCount val="10"/>
                <c:pt idx="0">
                  <c:v>-1.0872941907424716E-2</c:v>
                </c:pt>
                <c:pt idx="1">
                  <c:v>-9.4221105527636517E-4</c:v>
                </c:pt>
                <c:pt idx="2">
                  <c:v>1.8861993083936213E-3</c:v>
                </c:pt>
                <c:pt idx="3">
                  <c:v>1.7257609036711585E-2</c:v>
                </c:pt>
                <c:pt idx="4">
                  <c:v>-7.402837754472591E-3</c:v>
                </c:pt>
                <c:pt idx="5">
                  <c:v>-3.0142945929148568E-2</c:v>
                </c:pt>
                <c:pt idx="6">
                  <c:v>-3.844921499519427E-3</c:v>
                </c:pt>
                <c:pt idx="7">
                  <c:v>-3.3129623673206821E-2</c:v>
                </c:pt>
                <c:pt idx="8">
                  <c:v>9.9800399201597223E-3</c:v>
                </c:pt>
                <c:pt idx="9">
                  <c:v>9.8814229249011287E-3</c:v>
                </c:pt>
              </c:numCache>
            </c:numRef>
          </c:val>
          <c:smooth val="0"/>
          <c:extLst>
            <c:ext xmlns:c16="http://schemas.microsoft.com/office/drawing/2014/chart" uri="{C3380CC4-5D6E-409C-BE32-E72D297353CC}">
              <c16:uniqueId val="{00000001-1ECB-4671-9A13-323F28FB892A}"/>
            </c:ext>
          </c:extLst>
        </c:ser>
        <c:dLbls>
          <c:showLegendKey val="0"/>
          <c:showVal val="0"/>
          <c:showCatName val="0"/>
          <c:showSerName val="0"/>
          <c:showPercent val="0"/>
          <c:showBubbleSize val="0"/>
        </c:dLbls>
        <c:marker val="1"/>
        <c:smooth val="0"/>
        <c:axId val="102822272"/>
        <c:axId val="102824192"/>
      </c:lineChart>
      <c:catAx>
        <c:axId val="102822272"/>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2824192"/>
        <c:crosses val="autoZero"/>
        <c:auto val="1"/>
        <c:lblAlgn val="ctr"/>
        <c:lblOffset val="100"/>
        <c:noMultiLvlLbl val="0"/>
      </c:catAx>
      <c:valAx>
        <c:axId val="102824192"/>
        <c:scaling>
          <c:orientation val="minMax"/>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2822272"/>
        <c:crosses val="autoZero"/>
        <c:crossBetween val="between"/>
      </c:valAx>
      <c:spPr>
        <a:noFill/>
        <a:ln w="25400">
          <a:noFill/>
        </a:ln>
      </c:spPr>
    </c:plotArea>
    <c:legend>
      <c:legendPos val="b"/>
      <c:layout>
        <c:manualLayout>
          <c:xMode val="edge"/>
          <c:yMode val="edge"/>
          <c:x val="0.11503550511451949"/>
          <c:y val="0.91959568908015354"/>
          <c:w val="0.81761706319212679"/>
          <c:h val="6.1317917940032156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Population</a:t>
            </a:r>
          </a:p>
        </c:rich>
      </c:tx>
      <c:layout>
        <c:manualLayout>
          <c:xMode val="edge"/>
          <c:yMode val="edge"/>
          <c:x val="8.1568212831795647E-2"/>
          <c:y val="7.2523223813587582E-3"/>
        </c:manualLayout>
      </c:layout>
      <c:overlay val="0"/>
    </c:title>
    <c:autoTitleDeleted val="0"/>
    <c:plotArea>
      <c:layout>
        <c:manualLayout>
          <c:layoutTarget val="inner"/>
          <c:xMode val="edge"/>
          <c:yMode val="edge"/>
          <c:x val="7.0719718457821198E-2"/>
          <c:y val="7.4309252150451796E-2"/>
          <c:w val="0.893515330180918"/>
          <c:h val="0.83409006281916742"/>
        </c:manualLayout>
      </c:layout>
      <c:lineChart>
        <c:grouping val="standard"/>
        <c:varyColors val="0"/>
        <c:ser>
          <c:idx val="0"/>
          <c:order val="0"/>
          <c:tx>
            <c:v>population</c:v>
          </c:tx>
          <c:spPr>
            <a:ln w="38100"/>
          </c:spPr>
          <c:marker>
            <c:symbol val="square"/>
            <c:size val="7"/>
            <c:spPr>
              <a:ln>
                <a:solidFill>
                  <a:schemeClr val="tx1"/>
                </a:solidFill>
              </a:ln>
            </c:spPr>
          </c:marker>
          <c:cat>
            <c:numLit>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Lit>
          </c:cat>
          <c:val>
            <c:numRef>
              <c:f>'12 - Population'!$J$30:$J$40</c:f>
              <c:numCache>
                <c:formatCode>#,##0_);\(#,##0\)</c:formatCode>
                <c:ptCount val="11"/>
                <c:pt idx="0">
                  <c:v>15274</c:v>
                </c:pt>
                <c:pt idx="1">
                  <c:v>15290</c:v>
                </c:pt>
                <c:pt idx="2">
                  <c:v>15582</c:v>
                </c:pt>
                <c:pt idx="3">
                  <c:v>15560</c:v>
                </c:pt>
                <c:pt idx="4">
                  <c:v>15636</c:v>
                </c:pt>
                <c:pt idx="5">
                  <c:v>15937</c:v>
                </c:pt>
                <c:pt idx="6">
                  <c:v>15297</c:v>
                </c:pt>
                <c:pt idx="7">
                  <c:v>15483</c:v>
                </c:pt>
                <c:pt idx="8">
                  <c:v>15638</c:v>
                </c:pt>
                <c:pt idx="9">
                  <c:v>15794</c:v>
                </c:pt>
                <c:pt idx="10">
                  <c:v>15952</c:v>
                </c:pt>
              </c:numCache>
            </c:numRef>
          </c:val>
          <c:smooth val="0"/>
          <c:extLst>
            <c:ext xmlns:c16="http://schemas.microsoft.com/office/drawing/2014/chart" uri="{C3380CC4-5D6E-409C-BE32-E72D297353CC}">
              <c16:uniqueId val="{00000000-DC0A-44B9-9A16-056F7F52F068}"/>
            </c:ext>
          </c:extLst>
        </c:ser>
        <c:dLbls>
          <c:showLegendKey val="0"/>
          <c:showVal val="0"/>
          <c:showCatName val="0"/>
          <c:showSerName val="0"/>
          <c:showPercent val="0"/>
          <c:showBubbleSize val="0"/>
        </c:dLbls>
        <c:marker val="1"/>
        <c:smooth val="0"/>
        <c:axId val="101071104"/>
        <c:axId val="101081472"/>
      </c:lineChart>
      <c:catAx>
        <c:axId val="101071104"/>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1081472"/>
        <c:crosses val="autoZero"/>
        <c:auto val="1"/>
        <c:lblAlgn val="ctr"/>
        <c:lblOffset val="100"/>
        <c:noMultiLvlLbl val="0"/>
      </c:catAx>
      <c:valAx>
        <c:axId val="101081472"/>
        <c:scaling>
          <c:orientation val="minMax"/>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1071104"/>
        <c:crosses val="autoZero"/>
        <c:crossBetween val="between"/>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Age Cohorts</a:t>
            </a:r>
            <a:r>
              <a:rPr lang="en-US" sz="1400" baseline="0">
                <a:latin typeface="Arial" panose="020B0604020202020204" pitchFamily="34" charset="0"/>
                <a:cs typeface="Arial" panose="020B0604020202020204" pitchFamily="34" charset="0"/>
              </a:rPr>
              <a:t> as a Percentage of Total Population</a:t>
            </a:r>
            <a:endParaRPr lang="en-US" sz="1400">
              <a:latin typeface="Arial" panose="020B0604020202020204" pitchFamily="34" charset="0"/>
              <a:cs typeface="Arial" panose="020B0604020202020204" pitchFamily="34" charset="0"/>
            </a:endParaRPr>
          </a:p>
        </c:rich>
      </c:tx>
      <c:layout>
        <c:manualLayout>
          <c:xMode val="edge"/>
          <c:yMode val="edge"/>
          <c:x val="6.5626441966443502E-2"/>
          <c:y val="4.6403048370924235E-4"/>
        </c:manualLayout>
      </c:layout>
      <c:overlay val="1"/>
    </c:title>
    <c:autoTitleDeleted val="0"/>
    <c:plotArea>
      <c:layout>
        <c:manualLayout>
          <c:layoutTarget val="inner"/>
          <c:xMode val="edge"/>
          <c:yMode val="edge"/>
          <c:x val="5.9357005507833981E-2"/>
          <c:y val="8.4330773302934176E-2"/>
          <c:w val="0.9174711749037251"/>
          <c:h val="0.84266331069509059"/>
        </c:manualLayout>
      </c:layout>
      <c:lineChart>
        <c:grouping val="standard"/>
        <c:varyColors val="0"/>
        <c:ser>
          <c:idx val="0"/>
          <c:order val="0"/>
          <c:tx>
            <c:v>under 20</c:v>
          </c:tx>
          <c:spPr>
            <a:ln w="34925">
              <a:solidFill>
                <a:schemeClr val="accent5"/>
              </a:solidFill>
            </a:ln>
          </c:spPr>
          <c:marker>
            <c:symbol val="square"/>
            <c:size val="5"/>
            <c:spPr>
              <a:ln>
                <a:solidFill>
                  <a:schemeClr val="tx1"/>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269E-4ED6-8ED5-FE30AF2AD835}"/>
                </c:ext>
              </c:extLst>
            </c:dLbl>
            <c:dLbl>
              <c:idx val="1"/>
              <c:delete val="1"/>
              <c:extLst>
                <c:ext xmlns:c15="http://schemas.microsoft.com/office/drawing/2012/chart" uri="{CE6537A1-D6FC-4f65-9D91-7224C49458BB}"/>
                <c:ext xmlns:c16="http://schemas.microsoft.com/office/drawing/2014/chart" uri="{C3380CC4-5D6E-409C-BE32-E72D297353CC}">
                  <c16:uniqueId val="{00000001-269E-4ED6-8ED5-FE30AF2AD835}"/>
                </c:ext>
              </c:extLst>
            </c:dLbl>
            <c:dLbl>
              <c:idx val="2"/>
              <c:delete val="1"/>
              <c:extLst>
                <c:ext xmlns:c15="http://schemas.microsoft.com/office/drawing/2012/chart" uri="{CE6537A1-D6FC-4f65-9D91-7224C49458BB}"/>
                <c:ext xmlns:c16="http://schemas.microsoft.com/office/drawing/2014/chart" uri="{C3380CC4-5D6E-409C-BE32-E72D297353CC}">
                  <c16:uniqueId val="{00000002-269E-4ED6-8ED5-FE30AF2AD835}"/>
                </c:ext>
              </c:extLst>
            </c:dLbl>
            <c:dLbl>
              <c:idx val="3"/>
              <c:delete val="1"/>
              <c:extLst>
                <c:ext xmlns:c15="http://schemas.microsoft.com/office/drawing/2012/chart" uri="{CE6537A1-D6FC-4f65-9D91-7224C49458BB}"/>
                <c:ext xmlns:c16="http://schemas.microsoft.com/office/drawing/2014/chart" uri="{C3380CC4-5D6E-409C-BE32-E72D297353CC}">
                  <c16:uniqueId val="{00000003-269E-4ED6-8ED5-FE30AF2AD835}"/>
                </c:ext>
              </c:extLst>
            </c:dLbl>
            <c:dLbl>
              <c:idx val="4"/>
              <c:delete val="1"/>
              <c:extLst>
                <c:ext xmlns:c15="http://schemas.microsoft.com/office/drawing/2012/chart" uri="{CE6537A1-D6FC-4f65-9D91-7224C49458BB}"/>
                <c:ext xmlns:c16="http://schemas.microsoft.com/office/drawing/2014/chart" uri="{C3380CC4-5D6E-409C-BE32-E72D297353CC}">
                  <c16:uniqueId val="{00000004-269E-4ED6-8ED5-FE30AF2AD835}"/>
                </c:ext>
              </c:extLst>
            </c:dLbl>
            <c:dLbl>
              <c:idx val="5"/>
              <c:delete val="1"/>
              <c:extLst>
                <c:ext xmlns:c15="http://schemas.microsoft.com/office/drawing/2012/chart" uri="{CE6537A1-D6FC-4f65-9D91-7224C49458BB}"/>
                <c:ext xmlns:c16="http://schemas.microsoft.com/office/drawing/2014/chart" uri="{C3380CC4-5D6E-409C-BE32-E72D297353CC}">
                  <c16:uniqueId val="{00000005-269E-4ED6-8ED5-FE30AF2AD835}"/>
                </c:ext>
              </c:extLst>
            </c:dLbl>
            <c:dLbl>
              <c:idx val="6"/>
              <c:delete val="1"/>
              <c:extLst>
                <c:ext xmlns:c15="http://schemas.microsoft.com/office/drawing/2012/chart" uri="{CE6537A1-D6FC-4f65-9D91-7224C49458BB}"/>
                <c:ext xmlns:c16="http://schemas.microsoft.com/office/drawing/2014/chart" uri="{C3380CC4-5D6E-409C-BE32-E72D297353CC}">
                  <c16:uniqueId val="{00000006-269E-4ED6-8ED5-FE30AF2AD835}"/>
                </c:ext>
              </c:extLst>
            </c:dLbl>
            <c:dLbl>
              <c:idx val="7"/>
              <c:delete val="1"/>
              <c:extLst>
                <c:ext xmlns:c15="http://schemas.microsoft.com/office/drawing/2012/chart" uri="{CE6537A1-D6FC-4f65-9D91-7224C49458BB}"/>
                <c:ext xmlns:c16="http://schemas.microsoft.com/office/drawing/2014/chart" uri="{C3380CC4-5D6E-409C-BE32-E72D297353CC}">
                  <c16:uniqueId val="{00000007-269E-4ED6-8ED5-FE30AF2AD835}"/>
                </c:ext>
              </c:extLst>
            </c:dLbl>
            <c:dLbl>
              <c:idx val="8"/>
              <c:layout>
                <c:manualLayout>
                  <c:x val="-0.77820821936549223"/>
                  <c:y val="-4.43793036917151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269E-4ED6-8ED5-FE30AF2AD835}"/>
                </c:ext>
              </c:extLst>
            </c:dLbl>
            <c:spPr>
              <a:solidFill>
                <a:schemeClr val="accent5">
                  <a:lumMod val="60000"/>
                  <a:lumOff val="40000"/>
                </a:schemeClr>
              </a:solidFill>
              <a:ln>
                <a:noFill/>
              </a:ln>
            </c:spPr>
            <c:txPr>
              <a:bodyPr rot="0" vert="horz"/>
              <a:lstStyle/>
              <a:p>
                <a:pPr>
                  <a:defRPr sz="120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Lit>
              <c:formatCode>General</c:formatCode>
              <c:ptCount val="9"/>
              <c:pt idx="0">
                <c:v>2009</c:v>
              </c:pt>
              <c:pt idx="1">
                <c:v>2010</c:v>
              </c:pt>
              <c:pt idx="2">
                <c:v>2011</c:v>
              </c:pt>
              <c:pt idx="3">
                <c:v>2012</c:v>
              </c:pt>
              <c:pt idx="4">
                <c:v>2013</c:v>
              </c:pt>
              <c:pt idx="5">
                <c:v>2014</c:v>
              </c:pt>
              <c:pt idx="6">
                <c:v>2015</c:v>
              </c:pt>
              <c:pt idx="7">
                <c:v>2016</c:v>
              </c:pt>
              <c:pt idx="8">
                <c:v>2017</c:v>
              </c:pt>
            </c:numLit>
          </c:cat>
          <c:val>
            <c:numRef>
              <c:f>'12 - Population'!$R$30:$R$38</c:f>
              <c:numCache>
                <c:formatCode>0.00%</c:formatCode>
                <c:ptCount val="9"/>
                <c:pt idx="0">
                  <c:v>0</c:v>
                </c:pt>
                <c:pt idx="1">
                  <c:v>0</c:v>
                </c:pt>
                <c:pt idx="2">
                  <c:v>0</c:v>
                </c:pt>
                <c:pt idx="3">
                  <c:v>0</c:v>
                </c:pt>
                <c:pt idx="4">
                  <c:v>0</c:v>
                </c:pt>
                <c:pt idx="5">
                  <c:v>0</c:v>
                </c:pt>
                <c:pt idx="6">
                  <c:v>0</c:v>
                </c:pt>
                <c:pt idx="7">
                  <c:v>0</c:v>
                </c:pt>
                <c:pt idx="8">
                  <c:v>0.26500000000000001</c:v>
                </c:pt>
              </c:numCache>
            </c:numRef>
          </c:val>
          <c:smooth val="0"/>
          <c:extLst>
            <c:ext xmlns:c16="http://schemas.microsoft.com/office/drawing/2014/chart" uri="{C3380CC4-5D6E-409C-BE32-E72D297353CC}">
              <c16:uniqueId val="{00000009-269E-4ED6-8ED5-FE30AF2AD835}"/>
            </c:ext>
          </c:extLst>
        </c:ser>
        <c:ser>
          <c:idx val="1"/>
          <c:order val="1"/>
          <c:tx>
            <c:strRef>
              <c:f>'12 - Population'!$S$29</c:f>
              <c:strCache>
                <c:ptCount val="1"/>
                <c:pt idx="0">
                  <c:v>20 to 54</c:v>
                </c:pt>
              </c:strCache>
            </c:strRef>
          </c:tx>
          <c:spPr>
            <a:ln w="34925">
              <a:solidFill>
                <a:srgbClr val="00B050"/>
              </a:solidFill>
            </a:ln>
          </c:spPr>
          <c:marker>
            <c:symbol val="circle"/>
            <c:size val="5"/>
            <c:spPr>
              <a:solidFill>
                <a:srgbClr val="00B050"/>
              </a:solidFill>
              <a:ln>
                <a:solidFill>
                  <a:schemeClr val="tx1"/>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A-269E-4ED6-8ED5-FE30AF2AD835}"/>
                </c:ext>
              </c:extLst>
            </c:dLbl>
            <c:dLbl>
              <c:idx val="1"/>
              <c:delete val="1"/>
              <c:extLst>
                <c:ext xmlns:c15="http://schemas.microsoft.com/office/drawing/2012/chart" uri="{CE6537A1-D6FC-4f65-9D91-7224C49458BB}"/>
                <c:ext xmlns:c16="http://schemas.microsoft.com/office/drawing/2014/chart" uri="{C3380CC4-5D6E-409C-BE32-E72D297353CC}">
                  <c16:uniqueId val="{0000000B-269E-4ED6-8ED5-FE30AF2AD835}"/>
                </c:ext>
              </c:extLst>
            </c:dLbl>
            <c:dLbl>
              <c:idx val="2"/>
              <c:delete val="1"/>
              <c:extLst>
                <c:ext xmlns:c15="http://schemas.microsoft.com/office/drawing/2012/chart" uri="{CE6537A1-D6FC-4f65-9D91-7224C49458BB}"/>
                <c:ext xmlns:c16="http://schemas.microsoft.com/office/drawing/2014/chart" uri="{C3380CC4-5D6E-409C-BE32-E72D297353CC}">
                  <c16:uniqueId val="{0000000C-269E-4ED6-8ED5-FE30AF2AD835}"/>
                </c:ext>
              </c:extLst>
            </c:dLbl>
            <c:dLbl>
              <c:idx val="3"/>
              <c:delete val="1"/>
              <c:extLst>
                <c:ext xmlns:c15="http://schemas.microsoft.com/office/drawing/2012/chart" uri="{CE6537A1-D6FC-4f65-9D91-7224C49458BB}"/>
                <c:ext xmlns:c16="http://schemas.microsoft.com/office/drawing/2014/chart" uri="{C3380CC4-5D6E-409C-BE32-E72D297353CC}">
                  <c16:uniqueId val="{0000000D-269E-4ED6-8ED5-FE30AF2AD835}"/>
                </c:ext>
              </c:extLst>
            </c:dLbl>
            <c:dLbl>
              <c:idx val="4"/>
              <c:delete val="1"/>
              <c:extLst>
                <c:ext xmlns:c15="http://schemas.microsoft.com/office/drawing/2012/chart" uri="{CE6537A1-D6FC-4f65-9D91-7224C49458BB}"/>
                <c:ext xmlns:c16="http://schemas.microsoft.com/office/drawing/2014/chart" uri="{C3380CC4-5D6E-409C-BE32-E72D297353CC}">
                  <c16:uniqueId val="{0000000E-269E-4ED6-8ED5-FE30AF2AD835}"/>
                </c:ext>
              </c:extLst>
            </c:dLbl>
            <c:dLbl>
              <c:idx val="5"/>
              <c:delete val="1"/>
              <c:extLst>
                <c:ext xmlns:c15="http://schemas.microsoft.com/office/drawing/2012/chart" uri="{CE6537A1-D6FC-4f65-9D91-7224C49458BB}"/>
                <c:ext xmlns:c16="http://schemas.microsoft.com/office/drawing/2014/chart" uri="{C3380CC4-5D6E-409C-BE32-E72D297353CC}">
                  <c16:uniqueId val="{0000000F-269E-4ED6-8ED5-FE30AF2AD835}"/>
                </c:ext>
              </c:extLst>
            </c:dLbl>
            <c:dLbl>
              <c:idx val="6"/>
              <c:delete val="1"/>
              <c:extLst>
                <c:ext xmlns:c15="http://schemas.microsoft.com/office/drawing/2012/chart" uri="{CE6537A1-D6FC-4f65-9D91-7224C49458BB}"/>
                <c:ext xmlns:c16="http://schemas.microsoft.com/office/drawing/2014/chart" uri="{C3380CC4-5D6E-409C-BE32-E72D297353CC}">
                  <c16:uniqueId val="{00000010-269E-4ED6-8ED5-FE30AF2AD835}"/>
                </c:ext>
              </c:extLst>
            </c:dLbl>
            <c:dLbl>
              <c:idx val="7"/>
              <c:delete val="1"/>
              <c:extLst>
                <c:ext xmlns:c15="http://schemas.microsoft.com/office/drawing/2012/chart" uri="{CE6537A1-D6FC-4f65-9D91-7224C49458BB}"/>
                <c:ext xmlns:c16="http://schemas.microsoft.com/office/drawing/2014/chart" uri="{C3380CC4-5D6E-409C-BE32-E72D297353CC}">
                  <c16:uniqueId val="{00000011-269E-4ED6-8ED5-FE30AF2AD835}"/>
                </c:ext>
              </c:extLst>
            </c:dLbl>
            <c:dLbl>
              <c:idx val="8"/>
              <c:layout>
                <c:manualLayout>
                  <c:x val="-0.79429003136066811"/>
                  <c:y val="-3.8498138032833563E-2"/>
                </c:manualLayout>
              </c:layout>
              <c:showLegendKey val="0"/>
              <c:showVal val="0"/>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2-269E-4ED6-8ED5-FE30AF2AD835}"/>
                </c:ext>
              </c:extLst>
            </c:dLbl>
            <c:spPr>
              <a:solidFill>
                <a:srgbClr val="00B050">
                  <a:alpha val="23000"/>
                </a:srgbClr>
              </a:solidFill>
              <a:ln>
                <a:noFill/>
              </a:ln>
            </c:spPr>
            <c:txPr>
              <a:bodyPr rot="0" vert="horz"/>
              <a:lstStyle/>
              <a:p>
                <a:pPr>
                  <a:defRPr sz="1200">
                    <a:latin typeface="Arial Narrow" panose="020B0606020202030204" pitchFamily="34" charset="0"/>
                  </a:defRPr>
                </a:pPr>
                <a:endParaRPr lang="en-US"/>
              </a:p>
            </c:txPr>
            <c:showLegendKey val="0"/>
            <c:showVal val="0"/>
            <c:showCatName val="0"/>
            <c:showSerName val="1"/>
            <c:showPercent val="0"/>
            <c:showBubbleSize val="0"/>
            <c:separator>, </c:separator>
            <c:showLeaderLines val="0"/>
            <c:extLst>
              <c:ext xmlns:c15="http://schemas.microsoft.com/office/drawing/2012/chart" uri="{CE6537A1-D6FC-4f65-9D91-7224C49458BB}">
                <c15:showLeaderLines val="0"/>
              </c:ext>
            </c:extLst>
          </c:dLbls>
          <c:cat>
            <c:numLit>
              <c:formatCode>General</c:formatCode>
              <c:ptCount val="9"/>
              <c:pt idx="0">
                <c:v>2009</c:v>
              </c:pt>
              <c:pt idx="1">
                <c:v>2010</c:v>
              </c:pt>
              <c:pt idx="2">
                <c:v>2011</c:v>
              </c:pt>
              <c:pt idx="3">
                <c:v>2012</c:v>
              </c:pt>
              <c:pt idx="4">
                <c:v>2013</c:v>
              </c:pt>
              <c:pt idx="5">
                <c:v>2014</c:v>
              </c:pt>
              <c:pt idx="6">
                <c:v>2015</c:v>
              </c:pt>
              <c:pt idx="7">
                <c:v>2016</c:v>
              </c:pt>
              <c:pt idx="8">
                <c:v>2017</c:v>
              </c:pt>
            </c:numLit>
          </c:cat>
          <c:val>
            <c:numRef>
              <c:f>'12 - Population'!$S$30:$S$38</c:f>
              <c:numCache>
                <c:formatCode>0.00%</c:formatCode>
                <c:ptCount val="9"/>
                <c:pt idx="0">
                  <c:v>0</c:v>
                </c:pt>
                <c:pt idx="1">
                  <c:v>0</c:v>
                </c:pt>
                <c:pt idx="2">
                  <c:v>0</c:v>
                </c:pt>
                <c:pt idx="3">
                  <c:v>0</c:v>
                </c:pt>
                <c:pt idx="4">
                  <c:v>0</c:v>
                </c:pt>
                <c:pt idx="5">
                  <c:v>0</c:v>
                </c:pt>
                <c:pt idx="6">
                  <c:v>0</c:v>
                </c:pt>
                <c:pt idx="7">
                  <c:v>0</c:v>
                </c:pt>
                <c:pt idx="8">
                  <c:v>0.37359999999999999</c:v>
                </c:pt>
              </c:numCache>
            </c:numRef>
          </c:val>
          <c:smooth val="0"/>
          <c:extLst>
            <c:ext xmlns:c16="http://schemas.microsoft.com/office/drawing/2014/chart" uri="{C3380CC4-5D6E-409C-BE32-E72D297353CC}">
              <c16:uniqueId val="{00000013-269E-4ED6-8ED5-FE30AF2AD835}"/>
            </c:ext>
          </c:extLst>
        </c:ser>
        <c:ser>
          <c:idx val="2"/>
          <c:order val="2"/>
          <c:tx>
            <c:strRef>
              <c:f>'12 - Population'!$T$29</c:f>
              <c:strCache>
                <c:ptCount val="1"/>
                <c:pt idx="0">
                  <c:v>55 to 64</c:v>
                </c:pt>
              </c:strCache>
            </c:strRef>
          </c:tx>
          <c:spPr>
            <a:ln w="34925">
              <a:solidFill>
                <a:schemeClr val="accent6">
                  <a:lumMod val="75000"/>
                </a:schemeClr>
              </a:solidFill>
            </a:ln>
          </c:spPr>
          <c:marker>
            <c:symbol val="diamond"/>
            <c:size val="6"/>
            <c:spPr>
              <a:solidFill>
                <a:schemeClr val="accent6">
                  <a:lumMod val="75000"/>
                </a:schemeClr>
              </a:solidFill>
              <a:ln>
                <a:solidFill>
                  <a:schemeClr val="tx1"/>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4-269E-4ED6-8ED5-FE30AF2AD835}"/>
                </c:ext>
              </c:extLst>
            </c:dLbl>
            <c:dLbl>
              <c:idx val="1"/>
              <c:delete val="1"/>
              <c:extLst>
                <c:ext xmlns:c15="http://schemas.microsoft.com/office/drawing/2012/chart" uri="{CE6537A1-D6FC-4f65-9D91-7224C49458BB}"/>
                <c:ext xmlns:c16="http://schemas.microsoft.com/office/drawing/2014/chart" uri="{C3380CC4-5D6E-409C-BE32-E72D297353CC}">
                  <c16:uniqueId val="{00000015-269E-4ED6-8ED5-FE30AF2AD835}"/>
                </c:ext>
              </c:extLst>
            </c:dLbl>
            <c:dLbl>
              <c:idx val="2"/>
              <c:delete val="1"/>
              <c:extLst>
                <c:ext xmlns:c15="http://schemas.microsoft.com/office/drawing/2012/chart" uri="{CE6537A1-D6FC-4f65-9D91-7224C49458BB}"/>
                <c:ext xmlns:c16="http://schemas.microsoft.com/office/drawing/2014/chart" uri="{C3380CC4-5D6E-409C-BE32-E72D297353CC}">
                  <c16:uniqueId val="{00000016-269E-4ED6-8ED5-FE30AF2AD835}"/>
                </c:ext>
              </c:extLst>
            </c:dLbl>
            <c:dLbl>
              <c:idx val="3"/>
              <c:delete val="1"/>
              <c:extLst>
                <c:ext xmlns:c15="http://schemas.microsoft.com/office/drawing/2012/chart" uri="{CE6537A1-D6FC-4f65-9D91-7224C49458BB}"/>
                <c:ext xmlns:c16="http://schemas.microsoft.com/office/drawing/2014/chart" uri="{C3380CC4-5D6E-409C-BE32-E72D297353CC}">
                  <c16:uniqueId val="{00000017-269E-4ED6-8ED5-FE30AF2AD835}"/>
                </c:ext>
              </c:extLst>
            </c:dLbl>
            <c:dLbl>
              <c:idx val="4"/>
              <c:delete val="1"/>
              <c:extLst>
                <c:ext xmlns:c15="http://schemas.microsoft.com/office/drawing/2012/chart" uri="{CE6537A1-D6FC-4f65-9D91-7224C49458BB}"/>
                <c:ext xmlns:c16="http://schemas.microsoft.com/office/drawing/2014/chart" uri="{C3380CC4-5D6E-409C-BE32-E72D297353CC}">
                  <c16:uniqueId val="{00000018-269E-4ED6-8ED5-FE30AF2AD835}"/>
                </c:ext>
              </c:extLst>
            </c:dLbl>
            <c:dLbl>
              <c:idx val="5"/>
              <c:delete val="1"/>
              <c:extLst>
                <c:ext xmlns:c15="http://schemas.microsoft.com/office/drawing/2012/chart" uri="{CE6537A1-D6FC-4f65-9D91-7224C49458BB}"/>
                <c:ext xmlns:c16="http://schemas.microsoft.com/office/drawing/2014/chart" uri="{C3380CC4-5D6E-409C-BE32-E72D297353CC}">
                  <c16:uniqueId val="{00000019-269E-4ED6-8ED5-FE30AF2AD835}"/>
                </c:ext>
              </c:extLst>
            </c:dLbl>
            <c:dLbl>
              <c:idx val="6"/>
              <c:delete val="1"/>
              <c:extLst>
                <c:ext xmlns:c15="http://schemas.microsoft.com/office/drawing/2012/chart" uri="{CE6537A1-D6FC-4f65-9D91-7224C49458BB}"/>
                <c:ext xmlns:c16="http://schemas.microsoft.com/office/drawing/2014/chart" uri="{C3380CC4-5D6E-409C-BE32-E72D297353CC}">
                  <c16:uniqueId val="{0000001A-269E-4ED6-8ED5-FE30AF2AD835}"/>
                </c:ext>
              </c:extLst>
            </c:dLbl>
            <c:dLbl>
              <c:idx val="7"/>
              <c:delete val="1"/>
              <c:extLst>
                <c:ext xmlns:c15="http://schemas.microsoft.com/office/drawing/2012/chart" uri="{CE6537A1-D6FC-4f65-9D91-7224C49458BB}"/>
                <c:ext xmlns:c16="http://schemas.microsoft.com/office/drawing/2014/chart" uri="{C3380CC4-5D6E-409C-BE32-E72D297353CC}">
                  <c16:uniqueId val="{0000001B-269E-4ED6-8ED5-FE30AF2AD835}"/>
                </c:ext>
              </c:extLst>
            </c:dLbl>
            <c:dLbl>
              <c:idx val="8"/>
              <c:layout>
                <c:manualLayout>
                  <c:x val="-0.80463080492807759"/>
                  <c:y val="0.15095702115224671"/>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269E-4ED6-8ED5-FE30AF2AD835}"/>
                </c:ext>
              </c:extLst>
            </c:dLbl>
            <c:spPr>
              <a:solidFill>
                <a:schemeClr val="accent6"/>
              </a:solidFill>
              <a:ln>
                <a:noFill/>
              </a:ln>
            </c:spPr>
            <c:txPr>
              <a:bodyPr rot="0" vert="horz"/>
              <a:lstStyle/>
              <a:p>
                <a:pPr>
                  <a:defRPr sz="120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Lit>
              <c:formatCode>General</c:formatCode>
              <c:ptCount val="9"/>
              <c:pt idx="0">
                <c:v>2009</c:v>
              </c:pt>
              <c:pt idx="1">
                <c:v>2010</c:v>
              </c:pt>
              <c:pt idx="2">
                <c:v>2011</c:v>
              </c:pt>
              <c:pt idx="3">
                <c:v>2012</c:v>
              </c:pt>
              <c:pt idx="4">
                <c:v>2013</c:v>
              </c:pt>
              <c:pt idx="5">
                <c:v>2014</c:v>
              </c:pt>
              <c:pt idx="6">
                <c:v>2015</c:v>
              </c:pt>
              <c:pt idx="7">
                <c:v>2016</c:v>
              </c:pt>
              <c:pt idx="8">
                <c:v>2017</c:v>
              </c:pt>
            </c:numLit>
          </c:cat>
          <c:val>
            <c:numRef>
              <c:f>'12 - Population'!$T$30:$T$38</c:f>
              <c:numCache>
                <c:formatCode>0.00%</c:formatCode>
                <c:ptCount val="9"/>
                <c:pt idx="0">
                  <c:v>0</c:v>
                </c:pt>
                <c:pt idx="1">
                  <c:v>0</c:v>
                </c:pt>
                <c:pt idx="2">
                  <c:v>0</c:v>
                </c:pt>
                <c:pt idx="3">
                  <c:v>0</c:v>
                </c:pt>
                <c:pt idx="4">
                  <c:v>0</c:v>
                </c:pt>
                <c:pt idx="5">
                  <c:v>0</c:v>
                </c:pt>
                <c:pt idx="6">
                  <c:v>0</c:v>
                </c:pt>
                <c:pt idx="7">
                  <c:v>0</c:v>
                </c:pt>
                <c:pt idx="8">
                  <c:v>0.1472</c:v>
                </c:pt>
              </c:numCache>
            </c:numRef>
          </c:val>
          <c:smooth val="0"/>
          <c:extLst>
            <c:ext xmlns:c16="http://schemas.microsoft.com/office/drawing/2014/chart" uri="{C3380CC4-5D6E-409C-BE32-E72D297353CC}">
              <c16:uniqueId val="{0000001D-269E-4ED6-8ED5-FE30AF2AD835}"/>
            </c:ext>
          </c:extLst>
        </c:ser>
        <c:ser>
          <c:idx val="3"/>
          <c:order val="3"/>
          <c:tx>
            <c:v>65 and older</c:v>
          </c:tx>
          <c:spPr>
            <a:ln w="34925">
              <a:solidFill>
                <a:srgbClr val="C00000"/>
              </a:solidFill>
            </a:ln>
          </c:spPr>
          <c:marker>
            <c:symbol val="triangle"/>
            <c:size val="7"/>
            <c:spPr>
              <a:solidFill>
                <a:srgbClr val="FF0000"/>
              </a:solidFill>
              <a:ln>
                <a:solidFill>
                  <a:schemeClr val="tx1"/>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E-269E-4ED6-8ED5-FE30AF2AD835}"/>
                </c:ext>
              </c:extLst>
            </c:dLbl>
            <c:dLbl>
              <c:idx val="1"/>
              <c:delete val="1"/>
              <c:extLst>
                <c:ext xmlns:c15="http://schemas.microsoft.com/office/drawing/2012/chart" uri="{CE6537A1-D6FC-4f65-9D91-7224C49458BB}"/>
                <c:ext xmlns:c16="http://schemas.microsoft.com/office/drawing/2014/chart" uri="{C3380CC4-5D6E-409C-BE32-E72D297353CC}">
                  <c16:uniqueId val="{0000001F-269E-4ED6-8ED5-FE30AF2AD835}"/>
                </c:ext>
              </c:extLst>
            </c:dLbl>
            <c:dLbl>
              <c:idx val="2"/>
              <c:delete val="1"/>
              <c:extLst>
                <c:ext xmlns:c15="http://schemas.microsoft.com/office/drawing/2012/chart" uri="{CE6537A1-D6FC-4f65-9D91-7224C49458BB}"/>
                <c:ext xmlns:c16="http://schemas.microsoft.com/office/drawing/2014/chart" uri="{C3380CC4-5D6E-409C-BE32-E72D297353CC}">
                  <c16:uniqueId val="{00000020-269E-4ED6-8ED5-FE30AF2AD835}"/>
                </c:ext>
              </c:extLst>
            </c:dLbl>
            <c:dLbl>
              <c:idx val="3"/>
              <c:delete val="1"/>
              <c:extLst>
                <c:ext xmlns:c15="http://schemas.microsoft.com/office/drawing/2012/chart" uri="{CE6537A1-D6FC-4f65-9D91-7224C49458BB}"/>
                <c:ext xmlns:c16="http://schemas.microsoft.com/office/drawing/2014/chart" uri="{C3380CC4-5D6E-409C-BE32-E72D297353CC}">
                  <c16:uniqueId val="{00000021-269E-4ED6-8ED5-FE30AF2AD835}"/>
                </c:ext>
              </c:extLst>
            </c:dLbl>
            <c:dLbl>
              <c:idx val="4"/>
              <c:delete val="1"/>
              <c:extLst>
                <c:ext xmlns:c15="http://schemas.microsoft.com/office/drawing/2012/chart" uri="{CE6537A1-D6FC-4f65-9D91-7224C49458BB}"/>
                <c:ext xmlns:c16="http://schemas.microsoft.com/office/drawing/2014/chart" uri="{C3380CC4-5D6E-409C-BE32-E72D297353CC}">
                  <c16:uniqueId val="{00000022-269E-4ED6-8ED5-FE30AF2AD835}"/>
                </c:ext>
              </c:extLst>
            </c:dLbl>
            <c:dLbl>
              <c:idx val="5"/>
              <c:delete val="1"/>
              <c:extLst>
                <c:ext xmlns:c15="http://schemas.microsoft.com/office/drawing/2012/chart" uri="{CE6537A1-D6FC-4f65-9D91-7224C49458BB}"/>
                <c:ext xmlns:c16="http://schemas.microsoft.com/office/drawing/2014/chart" uri="{C3380CC4-5D6E-409C-BE32-E72D297353CC}">
                  <c16:uniqueId val="{00000023-269E-4ED6-8ED5-FE30AF2AD835}"/>
                </c:ext>
              </c:extLst>
            </c:dLbl>
            <c:dLbl>
              <c:idx val="6"/>
              <c:delete val="1"/>
              <c:extLst>
                <c:ext xmlns:c15="http://schemas.microsoft.com/office/drawing/2012/chart" uri="{CE6537A1-D6FC-4f65-9D91-7224C49458BB}"/>
                <c:ext xmlns:c16="http://schemas.microsoft.com/office/drawing/2014/chart" uri="{C3380CC4-5D6E-409C-BE32-E72D297353CC}">
                  <c16:uniqueId val="{00000024-269E-4ED6-8ED5-FE30AF2AD835}"/>
                </c:ext>
              </c:extLst>
            </c:dLbl>
            <c:dLbl>
              <c:idx val="7"/>
              <c:delete val="1"/>
              <c:extLst>
                <c:ext xmlns:c15="http://schemas.microsoft.com/office/drawing/2012/chart" uri="{CE6537A1-D6FC-4f65-9D91-7224C49458BB}"/>
                <c:ext xmlns:c16="http://schemas.microsoft.com/office/drawing/2014/chart" uri="{C3380CC4-5D6E-409C-BE32-E72D297353CC}">
                  <c16:uniqueId val="{00000025-269E-4ED6-8ED5-FE30AF2AD835}"/>
                </c:ext>
              </c:extLst>
            </c:dLbl>
            <c:dLbl>
              <c:idx val="8"/>
              <c:layout>
                <c:manualLayout>
                  <c:x val="-0.75257372601880612"/>
                  <c:y val="3.5789481571395387E-2"/>
                </c:manualLayout>
              </c:layout>
              <c:tx>
                <c:rich>
                  <a:bodyPr/>
                  <a:lstStyle/>
                  <a:p>
                    <a:r>
                      <a:rPr lang="en-US"/>
                      <a:t>65 and older</a:t>
                    </a: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6-269E-4ED6-8ED5-FE30AF2AD835}"/>
                </c:ext>
              </c:extLst>
            </c:dLbl>
            <c:spPr>
              <a:solidFill>
                <a:schemeClr val="accent2">
                  <a:lumMod val="60000"/>
                  <a:lumOff val="40000"/>
                </a:schemeClr>
              </a:solidFill>
              <a:ln>
                <a:noFill/>
              </a:ln>
            </c:spPr>
            <c:txPr>
              <a:bodyPr rot="0" vert="horz"/>
              <a:lstStyle/>
              <a:p>
                <a:pPr>
                  <a:defRPr sz="1200" b="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Lit>
              <c:formatCode>General</c:formatCode>
              <c:ptCount val="9"/>
              <c:pt idx="0">
                <c:v>2009</c:v>
              </c:pt>
              <c:pt idx="1">
                <c:v>2010</c:v>
              </c:pt>
              <c:pt idx="2">
                <c:v>2011</c:v>
              </c:pt>
              <c:pt idx="3">
                <c:v>2012</c:v>
              </c:pt>
              <c:pt idx="4">
                <c:v>2013</c:v>
              </c:pt>
              <c:pt idx="5">
                <c:v>2014</c:v>
              </c:pt>
              <c:pt idx="6">
                <c:v>2015</c:v>
              </c:pt>
              <c:pt idx="7">
                <c:v>2016</c:v>
              </c:pt>
              <c:pt idx="8">
                <c:v>2017</c:v>
              </c:pt>
            </c:numLit>
          </c:cat>
          <c:val>
            <c:numRef>
              <c:f>'12 - Population'!$U$30:$U$38</c:f>
              <c:numCache>
                <c:formatCode>0.00%</c:formatCode>
                <c:ptCount val="9"/>
                <c:pt idx="0">
                  <c:v>0</c:v>
                </c:pt>
                <c:pt idx="1">
                  <c:v>0</c:v>
                </c:pt>
                <c:pt idx="2">
                  <c:v>0</c:v>
                </c:pt>
                <c:pt idx="3">
                  <c:v>0</c:v>
                </c:pt>
                <c:pt idx="4">
                  <c:v>0</c:v>
                </c:pt>
                <c:pt idx="5">
                  <c:v>0</c:v>
                </c:pt>
                <c:pt idx="6">
                  <c:v>0</c:v>
                </c:pt>
                <c:pt idx="7">
                  <c:v>0</c:v>
                </c:pt>
                <c:pt idx="8">
                  <c:v>0.2142</c:v>
                </c:pt>
              </c:numCache>
            </c:numRef>
          </c:val>
          <c:smooth val="0"/>
          <c:extLst>
            <c:ext xmlns:c16="http://schemas.microsoft.com/office/drawing/2014/chart" uri="{C3380CC4-5D6E-409C-BE32-E72D297353CC}">
              <c16:uniqueId val="{00000027-269E-4ED6-8ED5-FE30AF2AD835}"/>
            </c:ext>
          </c:extLst>
        </c:ser>
        <c:dLbls>
          <c:showLegendKey val="0"/>
          <c:showVal val="0"/>
          <c:showCatName val="0"/>
          <c:showSerName val="0"/>
          <c:showPercent val="0"/>
          <c:showBubbleSize val="0"/>
        </c:dLbls>
        <c:marker val="1"/>
        <c:smooth val="0"/>
        <c:axId val="102903808"/>
        <c:axId val="102905344"/>
      </c:lineChart>
      <c:catAx>
        <c:axId val="102903808"/>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600" b="1">
                <a:latin typeface="Arial Narrow" panose="020B0606020202030204" pitchFamily="34" charset="0"/>
              </a:defRPr>
            </a:pPr>
            <a:endParaRPr lang="en-US"/>
          </a:p>
        </c:txPr>
        <c:crossAx val="102905344"/>
        <c:crosses val="autoZero"/>
        <c:auto val="1"/>
        <c:lblAlgn val="ctr"/>
        <c:lblOffset val="100"/>
        <c:noMultiLvlLbl val="0"/>
      </c:catAx>
      <c:valAx>
        <c:axId val="102905344"/>
        <c:scaling>
          <c:orientation val="minMax"/>
        </c:scaling>
        <c:delete val="0"/>
        <c:axPos val="l"/>
        <c:numFmt formatCode="0%" sourceLinked="0"/>
        <c:majorTickMark val="out"/>
        <c:minorTickMark val="none"/>
        <c:tickLblPos val="nextTo"/>
        <c:spPr>
          <a:ln w="25400">
            <a:solidFill>
              <a:schemeClr val="tx1"/>
            </a:solidFill>
          </a:ln>
        </c:spPr>
        <c:txPr>
          <a:bodyPr rot="0" vert="horz" anchor="ctr" anchorCtr="0"/>
          <a:lstStyle/>
          <a:p>
            <a:pPr>
              <a:defRPr sz="1400" b="1">
                <a:latin typeface="Arial Narrow" panose="020B0606020202030204" pitchFamily="34" charset="0"/>
              </a:defRPr>
            </a:pPr>
            <a:endParaRPr lang="en-US"/>
          </a:p>
        </c:txPr>
        <c:crossAx val="102903808"/>
        <c:crosses val="autoZero"/>
        <c:crossBetween val="between"/>
      </c:valAx>
      <c:spPr>
        <a:noFill/>
      </c:spPr>
    </c:plotArea>
    <c:plotVisOnly val="1"/>
    <c:dispBlanksAs val="zero"/>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School Enrollment</a:t>
            </a:r>
            <a:r>
              <a:rPr lang="en-US" sz="1400" baseline="0">
                <a:latin typeface="Arial" panose="020B0604020202020204" pitchFamily="34" charset="0"/>
                <a:cs typeface="Arial" panose="020B0604020202020204" pitchFamily="34" charset="0"/>
              </a:rPr>
              <a:t> as a Percentage  of Total Population</a:t>
            </a:r>
          </a:p>
        </c:rich>
      </c:tx>
      <c:layout>
        <c:manualLayout>
          <c:xMode val="edge"/>
          <c:yMode val="edge"/>
          <c:x val="6.2993185921048508E-2"/>
          <c:y val="1.2173589512600733E-2"/>
        </c:manualLayout>
      </c:layout>
      <c:overlay val="1"/>
    </c:title>
    <c:autoTitleDeleted val="0"/>
    <c:plotArea>
      <c:layout>
        <c:manualLayout>
          <c:layoutTarget val="inner"/>
          <c:xMode val="edge"/>
          <c:yMode val="edge"/>
          <c:x val="6.5023591732480401E-2"/>
          <c:y val="8.0209422604387348E-2"/>
          <c:w val="0.90554001690448616"/>
          <c:h val="0.74356878917098723"/>
        </c:manualLayout>
      </c:layout>
      <c:areaChart>
        <c:grouping val="standard"/>
        <c:varyColors val="0"/>
        <c:ser>
          <c:idx val="1"/>
          <c:order val="0"/>
          <c:tx>
            <c:v>Total Enrollment</c:v>
          </c:tx>
          <c:spPr>
            <a:solidFill>
              <a:srgbClr val="C00000">
                <a:alpha val="65000"/>
              </a:srgbClr>
            </a:solidFill>
            <a:ln>
              <a:solidFill>
                <a:srgbClr val="C00000"/>
              </a:solidFill>
            </a:ln>
          </c:spPr>
          <c:cat>
            <c:numLit>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Lit>
          </c:cat>
          <c:val>
            <c:numRef>
              <c:f>'12 - Population'!$K$30:$K$40</c:f>
              <c:numCache>
                <c:formatCode>#,##0_);\(#,##0\)</c:formatCode>
                <c:ptCount val="11"/>
                <c:pt idx="0">
                  <c:v>3219</c:v>
                </c:pt>
                <c:pt idx="1">
                  <c:v>3184</c:v>
                </c:pt>
                <c:pt idx="2">
                  <c:v>3181</c:v>
                </c:pt>
                <c:pt idx="3">
                  <c:v>3187</c:v>
                </c:pt>
                <c:pt idx="4">
                  <c:v>3242</c:v>
                </c:pt>
                <c:pt idx="5">
                  <c:v>3218</c:v>
                </c:pt>
                <c:pt idx="6">
                  <c:v>3121</c:v>
                </c:pt>
                <c:pt idx="7">
                  <c:v>3109</c:v>
                </c:pt>
                <c:pt idx="8">
                  <c:v>3006</c:v>
                </c:pt>
                <c:pt idx="9">
                  <c:v>3036</c:v>
                </c:pt>
                <c:pt idx="10">
                  <c:v>3066</c:v>
                </c:pt>
              </c:numCache>
            </c:numRef>
          </c:val>
          <c:extLst>
            <c:ext xmlns:c16="http://schemas.microsoft.com/office/drawing/2014/chart" uri="{C3380CC4-5D6E-409C-BE32-E72D297353CC}">
              <c16:uniqueId val="{00000000-9D9A-4801-8EE2-7C31C5CA393B}"/>
            </c:ext>
          </c:extLst>
        </c:ser>
        <c:dLbls>
          <c:showLegendKey val="0"/>
          <c:showVal val="0"/>
          <c:showCatName val="0"/>
          <c:showSerName val="0"/>
          <c:showPercent val="0"/>
          <c:showBubbleSize val="0"/>
        </c:dLbls>
        <c:axId val="102973824"/>
        <c:axId val="102972032"/>
      </c:areaChart>
      <c:lineChart>
        <c:grouping val="standard"/>
        <c:varyColors val="0"/>
        <c:ser>
          <c:idx val="0"/>
          <c:order val="1"/>
          <c:tx>
            <c:strRef>
              <c:f>'12 - Population'!$L$29</c:f>
              <c:strCache>
                <c:ptCount val="1"/>
                <c:pt idx="0">
                  <c:v>Enrollment as % Population</c:v>
                </c:pt>
              </c:strCache>
            </c:strRef>
          </c:tx>
          <c:spPr>
            <a:ln w="38100">
              <a:solidFill>
                <a:schemeClr val="tx2"/>
              </a:solidFill>
            </a:ln>
          </c:spPr>
          <c:marker>
            <c:spPr>
              <a:solidFill>
                <a:schemeClr val="accent5">
                  <a:lumMod val="75000"/>
                </a:schemeClr>
              </a:solidFill>
              <a:ln>
                <a:solidFill>
                  <a:schemeClr val="tx1"/>
                </a:solidFill>
              </a:ln>
            </c:spPr>
          </c:marker>
          <c:cat>
            <c:numLit>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Lit>
          </c:cat>
          <c:val>
            <c:numRef>
              <c:f>'12 - Population'!$L$30:$L$40</c:f>
              <c:numCache>
                <c:formatCode>0.00%</c:formatCode>
                <c:ptCount val="11"/>
                <c:pt idx="0">
                  <c:v>0.21075029461830561</c:v>
                </c:pt>
                <c:pt idx="1">
                  <c:v>0.20824068018312622</c:v>
                </c:pt>
                <c:pt idx="2">
                  <c:v>0.20414580926710307</c:v>
                </c:pt>
                <c:pt idx="3">
                  <c:v>0.20482005141388174</c:v>
                </c:pt>
                <c:pt idx="4">
                  <c:v>0.20734203121002814</c:v>
                </c:pt>
                <c:pt idx="5">
                  <c:v>0.20192006023718392</c:v>
                </c:pt>
                <c:pt idx="6">
                  <c:v>0.20402693338563116</c:v>
                </c:pt>
                <c:pt idx="7">
                  <c:v>0.20080087838274235</c:v>
                </c:pt>
                <c:pt idx="8">
                  <c:v>0.19222406957411434</c:v>
                </c:pt>
                <c:pt idx="9">
                  <c:v>0.19222489552994809</c:v>
                </c:pt>
                <c:pt idx="10">
                  <c:v>0.19220160481444332</c:v>
                </c:pt>
              </c:numCache>
            </c:numRef>
          </c:val>
          <c:smooth val="0"/>
          <c:extLst>
            <c:ext xmlns:c16="http://schemas.microsoft.com/office/drawing/2014/chart" uri="{C3380CC4-5D6E-409C-BE32-E72D297353CC}">
              <c16:uniqueId val="{00000000-B261-4570-85F0-6051619BA062}"/>
            </c:ext>
          </c:extLst>
        </c:ser>
        <c:dLbls>
          <c:showLegendKey val="0"/>
          <c:showVal val="0"/>
          <c:showCatName val="0"/>
          <c:showSerName val="0"/>
          <c:showPercent val="0"/>
          <c:showBubbleSize val="0"/>
        </c:dLbls>
        <c:marker val="1"/>
        <c:smooth val="0"/>
        <c:axId val="102956032"/>
        <c:axId val="102970496"/>
      </c:lineChart>
      <c:catAx>
        <c:axId val="102956032"/>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2970496"/>
        <c:crosses val="autoZero"/>
        <c:auto val="1"/>
        <c:lblAlgn val="ctr"/>
        <c:lblOffset val="100"/>
        <c:noMultiLvlLbl val="0"/>
      </c:catAx>
      <c:valAx>
        <c:axId val="102970496"/>
        <c:scaling>
          <c:orientation val="minMax"/>
          <c:min val="6.0000000000000012E-2"/>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2956032"/>
        <c:crosses val="autoZero"/>
        <c:crossBetween val="between"/>
        <c:majorUnit val="2.0000000000000004E-2"/>
      </c:valAx>
      <c:valAx>
        <c:axId val="102972032"/>
        <c:scaling>
          <c:orientation val="minMax"/>
        </c:scaling>
        <c:delete val="0"/>
        <c:axPos val="r"/>
        <c:numFmt formatCode="#,##0_);\(#,##0\)" sourceLinked="1"/>
        <c:majorTickMark val="out"/>
        <c:minorTickMark val="none"/>
        <c:tickLblPos val="nextTo"/>
        <c:spPr>
          <a:ln w="25400">
            <a:solidFill>
              <a:schemeClr val="tx2">
                <a:lumMod val="60000"/>
                <a:lumOff val="40000"/>
              </a:schemeClr>
            </a:solidFill>
          </a:ln>
        </c:spPr>
        <c:txPr>
          <a:bodyPr/>
          <a:lstStyle/>
          <a:p>
            <a:pPr>
              <a:defRPr sz="1400" b="1">
                <a:solidFill>
                  <a:srgbClr val="0070C0"/>
                </a:solidFill>
                <a:latin typeface="Arial Narrow" panose="020B0606020202030204" pitchFamily="34" charset="0"/>
              </a:defRPr>
            </a:pPr>
            <a:endParaRPr lang="en-US"/>
          </a:p>
        </c:txPr>
        <c:crossAx val="102973824"/>
        <c:crosses val="max"/>
        <c:crossBetween val="between"/>
      </c:valAx>
      <c:catAx>
        <c:axId val="102973824"/>
        <c:scaling>
          <c:orientation val="minMax"/>
        </c:scaling>
        <c:delete val="1"/>
        <c:axPos val="b"/>
        <c:numFmt formatCode="General" sourceLinked="1"/>
        <c:majorTickMark val="out"/>
        <c:minorTickMark val="none"/>
        <c:tickLblPos val="nextTo"/>
        <c:crossAx val="102972032"/>
        <c:crosses val="autoZero"/>
        <c:auto val="1"/>
        <c:lblAlgn val="ctr"/>
        <c:lblOffset val="100"/>
        <c:noMultiLvlLbl val="0"/>
      </c:catAx>
      <c:spPr>
        <a:noFill/>
      </c:spPr>
    </c:plotArea>
    <c:legend>
      <c:legendPos val="b"/>
      <c:layout>
        <c:manualLayout>
          <c:xMode val="edge"/>
          <c:yMode val="edge"/>
          <c:x val="1.6157844793577958E-2"/>
          <c:y val="0.9307622978645157"/>
          <c:w val="0.97147060971919308"/>
          <c:h val="6.7427797977523421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Total Revenues Related to Economic Growth</a:t>
            </a:r>
          </a:p>
        </c:rich>
      </c:tx>
      <c:layout>
        <c:manualLayout>
          <c:xMode val="edge"/>
          <c:yMode val="edge"/>
          <c:x val="8.870805565510069E-2"/>
          <c:y val="5.9385641980967017E-3"/>
        </c:manualLayout>
      </c:layout>
      <c:overlay val="1"/>
    </c:title>
    <c:autoTitleDeleted val="0"/>
    <c:plotArea>
      <c:layout>
        <c:manualLayout>
          <c:layoutTarget val="inner"/>
          <c:xMode val="edge"/>
          <c:yMode val="edge"/>
          <c:x val="8.8207342319360213E-2"/>
          <c:y val="5.962476159498499E-2"/>
          <c:w val="0.88421309148457439"/>
          <c:h val="0.79722163904371868"/>
        </c:manualLayout>
      </c:layout>
      <c:areaChart>
        <c:grouping val="standard"/>
        <c:varyColors val="0"/>
        <c:ser>
          <c:idx val="0"/>
          <c:order val="0"/>
          <c:tx>
            <c:v>Nominal Revenues</c:v>
          </c:tx>
          <c:spPr>
            <a:gradFill>
              <a:gsLst>
                <a:gs pos="44000">
                  <a:schemeClr val="accent5">
                    <a:lumMod val="60000"/>
                    <a:lumOff val="40000"/>
                  </a:schemeClr>
                </a:gs>
                <a:gs pos="99000">
                  <a:schemeClr val="accent5">
                    <a:lumMod val="40000"/>
                    <a:lumOff val="60000"/>
                  </a:schemeClr>
                </a:gs>
                <a:gs pos="83000">
                  <a:schemeClr val="accent5">
                    <a:lumMod val="20000"/>
                    <a:lumOff val="80000"/>
                  </a:schemeClr>
                </a:gs>
              </a:gsLst>
              <a:lin ang="5400000" scaled="0"/>
            </a:gradFill>
            <a:ln>
              <a:solidFill>
                <a:schemeClr val="accent5">
                  <a:lumMod val="75000"/>
                </a:schemeClr>
              </a:solidFill>
            </a:ln>
          </c:spPr>
          <c:cat>
            <c:numRef>
              <c:f>'2 - Econ Growth Revenues'!$I$35:$I$45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'2 - Econ Growth Revenues'!$R$35:$R$45</c:f>
              <c:numCache>
                <c:formatCode>_("$"* #,##0_);_("$"* \(#,##0\);_("$"* "-"_);_(@_)</c:formatCode>
                <c:ptCount val="11"/>
                <c:pt idx="0">
                  <c:v>2895146</c:v>
                </c:pt>
                <c:pt idx="1">
                  <c:v>3409290</c:v>
                </c:pt>
                <c:pt idx="2">
                  <c:v>3292778</c:v>
                </c:pt>
                <c:pt idx="3">
                  <c:v>3765658</c:v>
                </c:pt>
                <c:pt idx="4">
                  <c:v>3683472</c:v>
                </c:pt>
                <c:pt idx="5">
                  <c:v>4657544</c:v>
                </c:pt>
                <c:pt idx="6">
                  <c:v>4796530</c:v>
                </c:pt>
                <c:pt idx="7">
                  <c:v>4891468</c:v>
                </c:pt>
                <c:pt idx="8">
                  <c:v>4445495</c:v>
                </c:pt>
                <c:pt idx="9">
                  <c:v>4448053</c:v>
                </c:pt>
                <c:pt idx="10">
                  <c:v>4829554</c:v>
                </c:pt>
              </c:numCache>
            </c:numRef>
          </c:val>
          <c:extLst>
            <c:ext xmlns:c16="http://schemas.microsoft.com/office/drawing/2014/chart" uri="{C3380CC4-5D6E-409C-BE32-E72D297353CC}">
              <c16:uniqueId val="{00000000-A325-454E-B0BE-DCF5CD91EDB5}"/>
            </c:ext>
          </c:extLst>
        </c:ser>
        <c:ser>
          <c:idx val="1"/>
          <c:order val="1"/>
          <c:tx>
            <c:v>Constant Dollar Revenues</c:v>
          </c:tx>
          <c:spPr>
            <a:gradFill>
              <a:gsLst>
                <a:gs pos="24000">
                  <a:schemeClr val="tx2">
                    <a:lumMod val="60000"/>
                    <a:lumOff val="40000"/>
                  </a:schemeClr>
                </a:gs>
                <a:gs pos="98000">
                  <a:srgbClr val="9EBFE7"/>
                </a:gs>
                <a:gs pos="80000">
                  <a:schemeClr val="tx2">
                    <a:lumMod val="40000"/>
                    <a:lumOff val="60000"/>
                  </a:schemeClr>
                </a:gs>
              </a:gsLst>
              <a:lin ang="5400000" scaled="0"/>
            </a:gradFill>
            <a:ln w="25400">
              <a:solidFill>
                <a:schemeClr val="accent1"/>
              </a:solidFill>
            </a:ln>
          </c:spPr>
          <c:val>
            <c:numRef>
              <c:f>'2 - Econ Growth Revenues'!$U$35:$U$45</c:f>
              <c:numCache>
                <c:formatCode>_("$"* #,##0_);_("$"* \(#,##0\);_("$"* "-"?_);_(@_)</c:formatCode>
                <c:ptCount val="11"/>
                <c:pt idx="0">
                  <c:v>2895146</c:v>
                </c:pt>
                <c:pt idx="1">
                  <c:v>3318431.5129151293</c:v>
                </c:pt>
                <c:pt idx="2">
                  <c:v>3155855.8627371821</c:v>
                </c:pt>
                <c:pt idx="3">
                  <c:v>3560062.1608060212</c:v>
                </c:pt>
                <c:pt idx="4">
                  <c:v>3426552.7147335429</c:v>
                </c:pt>
                <c:pt idx="5">
                  <c:v>4307366.3638488511</c:v>
                </c:pt>
                <c:pt idx="6">
                  <c:v>4371194.7101727445</c:v>
                </c:pt>
                <c:pt idx="7">
                  <c:v>4349192.8958801497</c:v>
                </c:pt>
                <c:pt idx="8">
                  <c:v>3826542.8317621462</c:v>
                </c:pt>
                <c:pt idx="9">
                  <c:v>3757892.4633451961</c:v>
                </c:pt>
                <c:pt idx="10">
                  <c:v>4032838.9715089691</c:v>
                </c:pt>
              </c:numCache>
            </c:numRef>
          </c:val>
          <c:extLst>
            <c:ext xmlns:c16="http://schemas.microsoft.com/office/drawing/2014/chart" uri="{C3380CC4-5D6E-409C-BE32-E72D297353CC}">
              <c16:uniqueId val="{00000001-A325-454E-B0BE-DCF5CD91EDB5}"/>
            </c:ext>
          </c:extLst>
        </c:ser>
        <c:dLbls>
          <c:showLegendKey val="0"/>
          <c:showVal val="0"/>
          <c:showCatName val="0"/>
          <c:showSerName val="0"/>
          <c:showPercent val="0"/>
          <c:showBubbleSize val="0"/>
        </c:dLbls>
        <c:axId val="99417088"/>
        <c:axId val="91296512"/>
      </c:areaChart>
      <c:catAx>
        <c:axId val="99417088"/>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91296512"/>
        <c:crosses val="autoZero"/>
        <c:auto val="1"/>
        <c:lblAlgn val="ctr"/>
        <c:lblOffset val="100"/>
        <c:noMultiLvlLbl val="0"/>
      </c:catAx>
      <c:valAx>
        <c:axId val="91296512"/>
        <c:scaling>
          <c:orientation val="minMax"/>
          <c:min val="2000000"/>
        </c:scaling>
        <c:delete val="0"/>
        <c:axPos val="l"/>
        <c:numFmt formatCode="&quot;$&quot;#,##0.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9417088"/>
        <c:crosses val="autoZero"/>
        <c:crossBetween val="midCat"/>
        <c:majorUnit val="500000"/>
        <c:dispUnits>
          <c:builtInUnit val="millions"/>
          <c:dispUnitsLbl>
            <c:layout>
              <c:manualLayout>
                <c:xMode val="edge"/>
                <c:yMode val="edge"/>
                <c:x val="1.6613869040367423E-3"/>
                <c:y val="0.13327340558175751"/>
              </c:manualLayout>
            </c:layout>
            <c:txPr>
              <a:bodyPr/>
              <a:lstStyle/>
              <a:p>
                <a:pPr>
                  <a:defRPr sz="1200">
                    <a:latin typeface="Arial" panose="020B0604020202020204" pitchFamily="34" charset="0"/>
                    <a:cs typeface="Arial" panose="020B0604020202020204" pitchFamily="34" charset="0"/>
                  </a:defRPr>
                </a:pPr>
                <a:endParaRPr lang="en-US"/>
              </a:p>
            </c:txPr>
          </c:dispUnitsLbl>
        </c:dispUnits>
      </c:valAx>
      <c:spPr>
        <a:noFill/>
        <a:ln w="25400">
          <a:noFill/>
        </a:ln>
      </c:spPr>
    </c:plotArea>
    <c:legend>
      <c:legendPos val="b"/>
      <c:layout>
        <c:manualLayout>
          <c:xMode val="edge"/>
          <c:yMode val="edge"/>
          <c:x val="6.5402763108556708E-2"/>
          <c:y val="0.93020723371330283"/>
          <c:w val="0.86925614216923441"/>
          <c:h val="6.7868756091146759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Economic Growth Revenues by Source</a:t>
            </a:r>
          </a:p>
        </c:rich>
      </c:tx>
      <c:layout>
        <c:manualLayout>
          <c:xMode val="edge"/>
          <c:yMode val="edge"/>
          <c:x val="6.5368568820224585E-2"/>
          <c:y val="5.7296312749536213E-3"/>
        </c:manualLayout>
      </c:layout>
      <c:overlay val="1"/>
    </c:title>
    <c:autoTitleDeleted val="0"/>
    <c:plotArea>
      <c:layout>
        <c:manualLayout>
          <c:layoutTarget val="inner"/>
          <c:xMode val="edge"/>
          <c:yMode val="edge"/>
          <c:x val="6.7237728729422991E-2"/>
          <c:y val="5.1955935135770327E-2"/>
          <c:w val="0.90745721987896899"/>
          <c:h val="0.79204267061756162"/>
        </c:manualLayout>
      </c:layout>
      <c:areaChart>
        <c:grouping val="stacked"/>
        <c:varyColors val="0"/>
        <c:ser>
          <c:idx val="1"/>
          <c:order val="0"/>
          <c:tx>
            <c:strRef>
              <c:f>'2 - Econ Growth Revenues'!$L$34</c:f>
              <c:strCache>
                <c:ptCount val="1"/>
                <c:pt idx="0">
                  <c:v>Meals, Rooms, Other Excise</c:v>
                </c:pt>
              </c:strCache>
            </c:strRef>
          </c:tx>
          <c:spPr>
            <a:gradFill>
              <a:gsLst>
                <a:gs pos="31000">
                  <a:schemeClr val="accent2">
                    <a:lumMod val="75000"/>
                  </a:schemeClr>
                </a:gs>
                <a:gs pos="100000">
                  <a:schemeClr val="accent2">
                    <a:lumMod val="40000"/>
                    <a:lumOff val="60000"/>
                  </a:schemeClr>
                </a:gs>
                <a:gs pos="95000">
                  <a:schemeClr val="accent2">
                    <a:lumMod val="60000"/>
                    <a:lumOff val="40000"/>
                  </a:schemeClr>
                </a:gs>
              </a:gsLst>
              <a:lin ang="5400000" scaled="0"/>
            </a:gradFill>
            <a:ln w="25400">
              <a:solidFill>
                <a:schemeClr val="accent2">
                  <a:lumMod val="75000"/>
                </a:schemeClr>
              </a:solidFill>
            </a:ln>
          </c:spPr>
          <c:cat>
            <c:numRef>
              <c:f>'2 - Econ Growth Revenues'!$I$35:$I$45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'2 - Econ Growth Revenues'!$L$35:$L$45</c:f>
              <c:numCache>
                <c:formatCode>_("$"* #,##0_);_("$"* \(#,##0\);_("$"* "-"_);_(@_)</c:formatCode>
                <c:ptCount val="11"/>
                <c:pt idx="0">
                  <c:v>0</c:v>
                </c:pt>
                <c:pt idx="1">
                  <c:v>0</c:v>
                </c:pt>
                <c:pt idx="2">
                  <c:v>0</c:v>
                </c:pt>
                <c:pt idx="3">
                  <c:v>31575</c:v>
                </c:pt>
                <c:pt idx="4">
                  <c:v>18528</c:v>
                </c:pt>
                <c:pt idx="5">
                  <c:v>15728</c:v>
                </c:pt>
                <c:pt idx="6">
                  <c:v>108990</c:v>
                </c:pt>
                <c:pt idx="7">
                  <c:v>149155</c:v>
                </c:pt>
                <c:pt idx="8">
                  <c:v>158090</c:v>
                </c:pt>
                <c:pt idx="9">
                  <c:v>170198</c:v>
                </c:pt>
                <c:pt idx="10">
                  <c:v>142845</c:v>
                </c:pt>
              </c:numCache>
            </c:numRef>
          </c:val>
          <c:extLst>
            <c:ext xmlns:c16="http://schemas.microsoft.com/office/drawing/2014/chart" uri="{C3380CC4-5D6E-409C-BE32-E72D297353CC}">
              <c16:uniqueId val="{00000000-C8EB-41E1-9CA9-5B3B9B0AD4DF}"/>
            </c:ext>
          </c:extLst>
        </c:ser>
        <c:ser>
          <c:idx val="0"/>
          <c:order val="1"/>
          <c:tx>
            <c:strRef>
              <c:f>'2 - Econ Growth Revenues'!$K$34</c:f>
              <c:strCache>
                <c:ptCount val="1"/>
                <c:pt idx="0">
                  <c:v>Building-Related Fees and Permits</c:v>
                </c:pt>
              </c:strCache>
            </c:strRef>
          </c:tx>
          <c:spPr>
            <a:gradFill>
              <a:gsLst>
                <a:gs pos="35000">
                  <a:schemeClr val="tx2">
                    <a:lumMod val="60000"/>
                    <a:lumOff val="40000"/>
                  </a:schemeClr>
                </a:gs>
                <a:gs pos="100000">
                  <a:schemeClr val="tx2">
                    <a:lumMod val="20000"/>
                    <a:lumOff val="80000"/>
                  </a:schemeClr>
                </a:gs>
                <a:gs pos="57000">
                  <a:schemeClr val="tx2">
                    <a:lumMod val="40000"/>
                    <a:lumOff val="60000"/>
                  </a:schemeClr>
                </a:gs>
              </a:gsLst>
              <a:lin ang="5400000" scaled="0"/>
            </a:gradFill>
            <a:ln w="25400">
              <a:solidFill>
                <a:schemeClr val="accent5"/>
              </a:solidFill>
            </a:ln>
          </c:spPr>
          <c:cat>
            <c:numRef>
              <c:f>'2 - Econ Growth Revenues'!$I$35:$I$45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'2 - Econ Growth Revenues'!$K$35:$K$45</c:f>
              <c:numCache>
                <c:formatCode>_("$"* #,##0_);_("$"* \(#,##0\);_("$"* "-"?_);_(@_)</c:formatCode>
                <c:ptCount val="11"/>
                <c:pt idx="0">
                  <c:v>569512</c:v>
                </c:pt>
                <c:pt idx="1">
                  <c:v>761337</c:v>
                </c:pt>
                <c:pt idx="2">
                  <c:v>698006</c:v>
                </c:pt>
                <c:pt idx="3">
                  <c:v>772351</c:v>
                </c:pt>
                <c:pt idx="4">
                  <c:v>774761</c:v>
                </c:pt>
                <c:pt idx="5">
                  <c:v>1006367</c:v>
                </c:pt>
                <c:pt idx="6">
                  <c:v>743314</c:v>
                </c:pt>
                <c:pt idx="7">
                  <c:v>734229</c:v>
                </c:pt>
                <c:pt idx="8">
                  <c:v>750917</c:v>
                </c:pt>
                <c:pt idx="9">
                  <c:v>712430</c:v>
                </c:pt>
                <c:pt idx="10">
                  <c:v>1135192</c:v>
                </c:pt>
              </c:numCache>
            </c:numRef>
          </c:val>
          <c:extLst>
            <c:ext xmlns:c16="http://schemas.microsoft.com/office/drawing/2014/chart" uri="{C3380CC4-5D6E-409C-BE32-E72D297353CC}">
              <c16:uniqueId val="{00000001-C8EB-41E1-9CA9-5B3B9B0AD4DF}"/>
            </c:ext>
          </c:extLst>
        </c:ser>
        <c:ser>
          <c:idx val="3"/>
          <c:order val="2"/>
          <c:tx>
            <c:strRef>
              <c:f>'2 - Econ Growth Revenues'!$Q$34</c:f>
              <c:strCache>
                <c:ptCount val="1"/>
                <c:pt idx="0">
                  <c:v>Total New Growth</c:v>
                </c:pt>
              </c:strCache>
            </c:strRef>
          </c:tx>
          <c:spPr>
            <a:gradFill>
              <a:gsLst>
                <a:gs pos="0">
                  <a:schemeClr val="accent4">
                    <a:lumMod val="94000"/>
                    <a:lumOff val="6000"/>
                  </a:schemeClr>
                </a:gs>
                <a:gs pos="100000">
                  <a:schemeClr val="accent4">
                    <a:lumMod val="56000"/>
                    <a:lumOff val="44000"/>
                  </a:schemeClr>
                </a:gs>
                <a:gs pos="77000">
                  <a:schemeClr val="accent4">
                    <a:lumMod val="81000"/>
                    <a:lumOff val="19000"/>
                  </a:schemeClr>
                </a:gs>
              </a:gsLst>
              <a:lin ang="5400000" scaled="0"/>
            </a:gradFill>
            <a:ln w="25400">
              <a:solidFill>
                <a:schemeClr val="accent4">
                  <a:lumMod val="60000"/>
                  <a:lumOff val="40000"/>
                </a:schemeClr>
              </a:solidFill>
            </a:ln>
          </c:spPr>
          <c:cat>
            <c:numRef>
              <c:f>'2 - Econ Growth Revenues'!$I$35:$I$45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'2 - Econ Growth Revenues'!$Q$35:$Q$45</c:f>
              <c:numCache>
                <c:formatCode>_("$"* #,##0_);_("$"* \(#,##0\);_("$"* "-"_);_(@_)</c:formatCode>
                <c:ptCount val="11"/>
                <c:pt idx="0">
                  <c:v>254454</c:v>
                </c:pt>
                <c:pt idx="1">
                  <c:v>377546</c:v>
                </c:pt>
                <c:pt idx="2">
                  <c:v>365596</c:v>
                </c:pt>
                <c:pt idx="3">
                  <c:v>362549</c:v>
                </c:pt>
                <c:pt idx="4">
                  <c:v>434274</c:v>
                </c:pt>
                <c:pt idx="5">
                  <c:v>631476</c:v>
                </c:pt>
                <c:pt idx="6">
                  <c:v>898607</c:v>
                </c:pt>
                <c:pt idx="7">
                  <c:v>845923</c:v>
                </c:pt>
                <c:pt idx="8">
                  <c:v>580235</c:v>
                </c:pt>
                <c:pt idx="9">
                  <c:v>536363</c:v>
                </c:pt>
                <c:pt idx="10">
                  <c:v>646133</c:v>
                </c:pt>
              </c:numCache>
            </c:numRef>
          </c:val>
          <c:extLst>
            <c:ext xmlns:c16="http://schemas.microsoft.com/office/drawing/2014/chart" uri="{C3380CC4-5D6E-409C-BE32-E72D297353CC}">
              <c16:uniqueId val="{00000002-C8EB-41E1-9CA9-5B3B9B0AD4DF}"/>
            </c:ext>
          </c:extLst>
        </c:ser>
        <c:ser>
          <c:idx val="2"/>
          <c:order val="3"/>
          <c:tx>
            <c:strRef>
              <c:f>'2 - Econ Growth Revenues'!$M$34</c:f>
              <c:strCache>
                <c:ptCount val="1"/>
                <c:pt idx="0">
                  <c:v>Motor Vehicle Excise</c:v>
                </c:pt>
              </c:strCache>
            </c:strRef>
          </c:tx>
          <c:spPr>
            <a:gradFill>
              <a:gsLst>
                <a:gs pos="31000">
                  <a:schemeClr val="accent3">
                    <a:lumMod val="75000"/>
                  </a:schemeClr>
                </a:gs>
                <a:gs pos="100000">
                  <a:schemeClr val="accent3">
                    <a:lumMod val="40000"/>
                    <a:lumOff val="60000"/>
                  </a:schemeClr>
                </a:gs>
                <a:gs pos="83000">
                  <a:schemeClr val="accent3">
                    <a:lumMod val="60000"/>
                    <a:lumOff val="40000"/>
                  </a:schemeClr>
                </a:gs>
              </a:gsLst>
              <a:lin ang="5400000" scaled="0"/>
            </a:gradFill>
            <a:ln w="25400">
              <a:solidFill>
                <a:schemeClr val="accent3">
                  <a:lumMod val="75000"/>
                </a:schemeClr>
              </a:solidFill>
            </a:ln>
          </c:spPr>
          <c:cat>
            <c:numRef>
              <c:f>'2 - Econ Growth Revenues'!$I$35:$I$45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'2 - Econ Growth Revenues'!$M$35:$M$45</c:f>
              <c:numCache>
                <c:formatCode>_("$"* #,##0_);_("$"* \(#,##0\);_("$"* "-"_);_(@_)</c:formatCode>
                <c:ptCount val="11"/>
                <c:pt idx="0">
                  <c:v>2071180</c:v>
                </c:pt>
                <c:pt idx="1">
                  <c:v>2270407</c:v>
                </c:pt>
                <c:pt idx="2">
                  <c:v>2229176</c:v>
                </c:pt>
                <c:pt idx="3">
                  <c:v>2599183</c:v>
                </c:pt>
                <c:pt idx="4">
                  <c:v>2455909</c:v>
                </c:pt>
                <c:pt idx="5">
                  <c:v>3003973</c:v>
                </c:pt>
                <c:pt idx="6">
                  <c:v>3045619</c:v>
                </c:pt>
                <c:pt idx="7">
                  <c:v>3162161</c:v>
                </c:pt>
                <c:pt idx="8">
                  <c:v>2956253</c:v>
                </c:pt>
                <c:pt idx="9">
                  <c:v>3029062</c:v>
                </c:pt>
                <c:pt idx="10">
                  <c:v>2905384</c:v>
                </c:pt>
              </c:numCache>
            </c:numRef>
          </c:val>
          <c:extLst>
            <c:ext xmlns:c16="http://schemas.microsoft.com/office/drawing/2014/chart" uri="{C3380CC4-5D6E-409C-BE32-E72D297353CC}">
              <c16:uniqueId val="{00000003-C8EB-41E1-9CA9-5B3B9B0AD4DF}"/>
            </c:ext>
          </c:extLst>
        </c:ser>
        <c:dLbls>
          <c:showLegendKey val="0"/>
          <c:showVal val="0"/>
          <c:showCatName val="0"/>
          <c:showSerName val="0"/>
          <c:showPercent val="0"/>
          <c:showBubbleSize val="0"/>
        </c:dLbls>
        <c:axId val="91321472"/>
        <c:axId val="91323008"/>
      </c:areaChart>
      <c:catAx>
        <c:axId val="91321472"/>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91323008"/>
        <c:crosses val="autoZero"/>
        <c:auto val="1"/>
        <c:lblAlgn val="ctr"/>
        <c:lblOffset val="100"/>
        <c:noMultiLvlLbl val="0"/>
      </c:catAx>
      <c:valAx>
        <c:axId val="91323008"/>
        <c:scaling>
          <c:orientation val="minMax"/>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1321472"/>
        <c:crosses val="autoZero"/>
        <c:crossBetween val="midCat"/>
        <c:majorUnit val="1500000"/>
        <c:dispUnits>
          <c:builtInUnit val="millions"/>
          <c:dispUnitsLbl>
            <c:layout>
              <c:manualLayout>
                <c:xMode val="edge"/>
                <c:yMode val="edge"/>
                <c:x val="1.8588489415010685E-2"/>
                <c:y val="0.10890666368126378"/>
              </c:manualLayout>
            </c:layout>
            <c:txPr>
              <a:bodyPr/>
              <a:lstStyle/>
              <a:p>
                <a:pPr>
                  <a:defRPr sz="1200">
                    <a:latin typeface="Arial" panose="020B0604020202020204" pitchFamily="34" charset="0"/>
                    <a:cs typeface="Arial" panose="020B0604020202020204" pitchFamily="34" charset="0"/>
                  </a:defRPr>
                </a:pPr>
                <a:endParaRPr lang="en-US"/>
              </a:p>
            </c:txPr>
          </c:dispUnitsLbl>
        </c:dispUnits>
      </c:valAx>
      <c:spPr>
        <a:noFill/>
        <a:ln w="25400">
          <a:noFill/>
        </a:ln>
      </c:spPr>
    </c:plotArea>
    <c:legend>
      <c:legendPos val="b"/>
      <c:layout>
        <c:manualLayout>
          <c:xMode val="edge"/>
          <c:yMode val="edge"/>
          <c:x val="5.1876244486665354E-3"/>
          <c:y val="0.90597687980140718"/>
          <c:w val="0.9948123865747549"/>
          <c:h val="9.328828233336231E-2"/>
        </c:manualLayout>
      </c:layout>
      <c:overlay val="0"/>
      <c:txPr>
        <a:bodyPr/>
        <a:lstStyle/>
        <a:p>
          <a:pPr>
            <a:defRPr sz="16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State Aid </a:t>
            </a:r>
            <a:r>
              <a:rPr lang="en-US" sz="1400" baseline="0">
                <a:latin typeface="Arial" panose="020B0604020202020204" pitchFamily="34" charset="0"/>
                <a:cs typeface="Arial" panose="020B0604020202020204" pitchFamily="34" charset="0"/>
              </a:rPr>
              <a:t>as a Percentage of Net Operating Revenues (Constant Dollars)</a:t>
            </a:r>
          </a:p>
        </c:rich>
      </c:tx>
      <c:layout>
        <c:manualLayout>
          <c:xMode val="edge"/>
          <c:yMode val="edge"/>
          <c:x val="5.0710845873967667E-2"/>
          <c:y val="6.2558495509582321E-3"/>
        </c:manualLayout>
      </c:layout>
      <c:overlay val="0"/>
    </c:title>
    <c:autoTitleDeleted val="0"/>
    <c:plotArea>
      <c:layout>
        <c:manualLayout>
          <c:layoutTarget val="inner"/>
          <c:xMode val="edge"/>
          <c:yMode val="edge"/>
          <c:x val="5.4709582615630553E-2"/>
          <c:y val="6.5198298422794149E-2"/>
          <c:w val="0.93074912736511195"/>
          <c:h val="0.81811088169287249"/>
        </c:manualLayout>
      </c:layout>
      <c:lineChart>
        <c:grouping val="standard"/>
        <c:varyColors val="0"/>
        <c:ser>
          <c:idx val="0"/>
          <c:order val="0"/>
          <c:tx>
            <c:v>% Change from Prior Years</c:v>
          </c:tx>
          <c:spPr>
            <a:ln w="47625">
              <a:solidFill>
                <a:schemeClr val="tx2">
                  <a:lumMod val="60000"/>
                  <a:lumOff val="40000"/>
                </a:schemeClr>
              </a:solidFill>
            </a:ln>
          </c:spPr>
          <c:marker>
            <c:symbol val="diamond"/>
            <c:size val="9"/>
            <c:spPr>
              <a:solidFill>
                <a:schemeClr val="accent1"/>
              </a:solidFill>
              <a:ln>
                <a:solidFill>
                  <a:schemeClr val="tx1"/>
                </a:solidFill>
              </a:ln>
            </c:spPr>
          </c:marker>
          <c:dPt>
            <c:idx val="2"/>
            <c:bubble3D val="0"/>
            <c:extLst>
              <c:ext xmlns:c16="http://schemas.microsoft.com/office/drawing/2014/chart" uri="{C3380CC4-5D6E-409C-BE32-E72D297353CC}">
                <c16:uniqueId val="{00000000-A55A-45BE-AE29-251E949F8885}"/>
              </c:ext>
            </c:extLst>
          </c:dPt>
          <c:dPt>
            <c:idx val="3"/>
            <c:bubble3D val="0"/>
            <c:extLst>
              <c:ext xmlns:c16="http://schemas.microsoft.com/office/drawing/2014/chart" uri="{C3380CC4-5D6E-409C-BE32-E72D297353CC}">
                <c16:uniqueId val="{00000001-A55A-45BE-AE29-251E949F8885}"/>
              </c:ext>
            </c:extLst>
          </c:dPt>
          <c:dPt>
            <c:idx val="5"/>
            <c:bubble3D val="0"/>
            <c:extLst>
              <c:ext xmlns:c16="http://schemas.microsoft.com/office/drawing/2014/chart" uri="{C3380CC4-5D6E-409C-BE32-E72D297353CC}">
                <c16:uniqueId val="{00000002-A55A-45BE-AE29-251E949F8885}"/>
              </c:ext>
            </c:extLst>
          </c:dPt>
          <c:cat>
            <c:numRef>
              <c:f>'3 - State Aid'!$I$31:$I$41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'3 - State Aid'!$Q$31:$Q$41</c:f>
              <c:numCache>
                <c:formatCode>0.0%</c:formatCode>
                <c:ptCount val="11"/>
                <c:pt idx="0">
                  <c:v>8.5068059589239395E-2</c:v>
                </c:pt>
                <c:pt idx="1">
                  <c:v>8.0555301940047716E-2</c:v>
                </c:pt>
                <c:pt idx="2">
                  <c:v>8.0371914782482554E-2</c:v>
                </c:pt>
                <c:pt idx="3">
                  <c:v>7.9540002156721898E-2</c:v>
                </c:pt>
                <c:pt idx="4">
                  <c:v>8.313742262850185E-2</c:v>
                </c:pt>
                <c:pt idx="5">
                  <c:v>7.8296174511843439E-2</c:v>
                </c:pt>
                <c:pt idx="6">
                  <c:v>7.6093772888394265E-2</c:v>
                </c:pt>
                <c:pt idx="7">
                  <c:v>7.5372378319534014E-2</c:v>
                </c:pt>
                <c:pt idx="8">
                  <c:v>7.2427572669080675E-2</c:v>
                </c:pt>
                <c:pt idx="9">
                  <c:v>7.2130858203663217E-2</c:v>
                </c:pt>
                <c:pt idx="10">
                  <c:v>6.9348570561317713E-2</c:v>
                </c:pt>
              </c:numCache>
            </c:numRef>
          </c:val>
          <c:smooth val="0"/>
          <c:extLst>
            <c:ext xmlns:c16="http://schemas.microsoft.com/office/drawing/2014/chart" uri="{C3380CC4-5D6E-409C-BE32-E72D297353CC}">
              <c16:uniqueId val="{00000003-A55A-45BE-AE29-251E949F8885}"/>
            </c:ext>
          </c:extLst>
        </c:ser>
        <c:dLbls>
          <c:showLegendKey val="0"/>
          <c:showVal val="0"/>
          <c:showCatName val="0"/>
          <c:showSerName val="0"/>
          <c:showPercent val="0"/>
          <c:showBubbleSize val="0"/>
        </c:dLbls>
        <c:marker val="1"/>
        <c:smooth val="0"/>
        <c:axId val="99476992"/>
        <c:axId val="99478912"/>
      </c:lineChart>
      <c:catAx>
        <c:axId val="99476992"/>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99478912"/>
        <c:crosses val="autoZero"/>
        <c:auto val="1"/>
        <c:lblAlgn val="ctr"/>
        <c:lblOffset val="100"/>
        <c:noMultiLvlLbl val="0"/>
      </c:catAx>
      <c:valAx>
        <c:axId val="99478912"/>
        <c:scaling>
          <c:orientation val="minMax"/>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9476992"/>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Net State</a:t>
            </a:r>
            <a:r>
              <a:rPr lang="en-US" sz="1400" baseline="0">
                <a:latin typeface="Arial" panose="020B0604020202020204" pitchFamily="34" charset="0"/>
                <a:cs typeface="Arial" panose="020B0604020202020204" pitchFamily="34" charset="0"/>
              </a:rPr>
              <a:t> Aid </a:t>
            </a:r>
            <a:endParaRPr lang="en-US" sz="1400">
              <a:latin typeface="Arial" panose="020B0604020202020204" pitchFamily="34" charset="0"/>
              <a:cs typeface="Arial" panose="020B0604020202020204" pitchFamily="34" charset="0"/>
            </a:endParaRPr>
          </a:p>
        </c:rich>
      </c:tx>
      <c:layout>
        <c:manualLayout>
          <c:xMode val="edge"/>
          <c:yMode val="edge"/>
          <c:x val="7.8516635958731665E-2"/>
          <c:y val="1.0478061558611657E-2"/>
        </c:manualLayout>
      </c:layout>
      <c:overlay val="1"/>
    </c:title>
    <c:autoTitleDeleted val="0"/>
    <c:plotArea>
      <c:layout>
        <c:manualLayout>
          <c:layoutTarget val="inner"/>
          <c:xMode val="edge"/>
          <c:yMode val="edge"/>
          <c:x val="6.9580797651623685E-2"/>
          <c:y val="6.5048342434602349E-2"/>
          <c:w val="0.90114879067988152"/>
          <c:h val="0.73922332400002078"/>
        </c:manualLayout>
      </c:layout>
      <c:areaChart>
        <c:grouping val="standard"/>
        <c:varyColors val="0"/>
        <c:ser>
          <c:idx val="1"/>
          <c:order val="0"/>
          <c:tx>
            <c:v>Nominal Revenues</c:v>
          </c:tx>
          <c:spPr>
            <a:gradFill>
              <a:gsLst>
                <a:gs pos="0">
                  <a:schemeClr val="accent5">
                    <a:lumMod val="60000"/>
                    <a:lumOff val="40000"/>
                  </a:schemeClr>
                </a:gs>
                <a:gs pos="50000">
                  <a:schemeClr val="accent5">
                    <a:lumMod val="60000"/>
                    <a:lumOff val="40000"/>
                  </a:schemeClr>
                </a:gs>
                <a:gs pos="100000">
                  <a:schemeClr val="accent5">
                    <a:lumMod val="20000"/>
                    <a:lumOff val="80000"/>
                  </a:schemeClr>
                </a:gs>
              </a:gsLst>
              <a:lin ang="5400000" scaled="0"/>
            </a:gradFill>
            <a:ln>
              <a:solidFill>
                <a:schemeClr val="tx1">
                  <a:lumMod val="65000"/>
                  <a:lumOff val="35000"/>
                </a:schemeClr>
              </a:solidFill>
            </a:ln>
          </c:spPr>
          <c:cat>
            <c:numRef>
              <c:f>'3 - State Aid'!$I$31:$I$41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'3 - State Aid'!$M$31:$M$41</c:f>
              <c:numCache>
                <c:formatCode>_("$"* #,##0_);_("$"* \(#,##0\);_("$"* "-"?_);_(@_)</c:formatCode>
                <c:ptCount val="11"/>
                <c:pt idx="0">
                  <c:v>5102527</c:v>
                </c:pt>
                <c:pt idx="1">
                  <c:v>5047633</c:v>
                </c:pt>
                <c:pt idx="2">
                  <c:v>5166384</c:v>
                </c:pt>
                <c:pt idx="3">
                  <c:v>5332117</c:v>
                </c:pt>
                <c:pt idx="4">
                  <c:v>5383197</c:v>
                </c:pt>
                <c:pt idx="5">
                  <c:v>5462859</c:v>
                </c:pt>
                <c:pt idx="6">
                  <c:v>5638241</c:v>
                </c:pt>
                <c:pt idx="7">
                  <c:v>5733067</c:v>
                </c:pt>
                <c:pt idx="8">
                  <c:v>5842147</c:v>
                </c:pt>
                <c:pt idx="9">
                  <c:v>6031347</c:v>
                </c:pt>
                <c:pt idx="10">
                  <c:v>6082703</c:v>
                </c:pt>
              </c:numCache>
            </c:numRef>
          </c:val>
          <c:extLst>
            <c:ext xmlns:c16="http://schemas.microsoft.com/office/drawing/2014/chart" uri="{C3380CC4-5D6E-409C-BE32-E72D297353CC}">
              <c16:uniqueId val="{00000000-F7E6-4CA4-840B-43A8434A6C47}"/>
            </c:ext>
          </c:extLst>
        </c:ser>
        <c:ser>
          <c:idx val="2"/>
          <c:order val="1"/>
          <c:tx>
            <c:v>Constant Dollar Revenues</c:v>
          </c:tx>
          <c:spPr>
            <a:gradFill>
              <a:gsLst>
                <a:gs pos="8000">
                  <a:schemeClr val="tx2">
                    <a:lumMod val="60000"/>
                    <a:lumOff val="40000"/>
                  </a:schemeClr>
                </a:gs>
                <a:gs pos="78000">
                  <a:schemeClr val="tx2">
                    <a:lumMod val="40000"/>
                    <a:lumOff val="60000"/>
                  </a:schemeClr>
                </a:gs>
                <a:gs pos="100000">
                  <a:schemeClr val="tx2">
                    <a:lumMod val="20000"/>
                    <a:lumOff val="80000"/>
                  </a:schemeClr>
                </a:gs>
              </a:gsLst>
              <a:lin ang="5400000" scaled="0"/>
            </a:gradFill>
            <a:ln>
              <a:solidFill>
                <a:schemeClr val="tx1">
                  <a:lumMod val="65000"/>
                  <a:lumOff val="35000"/>
                </a:schemeClr>
              </a:solidFill>
            </a:ln>
          </c:spPr>
          <c:cat>
            <c:numRef>
              <c:f>'3 - State Aid'!$I$31:$I$41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'3 - State Aid'!$O$31:$O$41</c:f>
              <c:numCache>
                <c:formatCode>_("$"* #,##0_);_("$"* \(#,##0\);_("$"* "-"?_);_(@_)</c:formatCode>
                <c:ptCount val="11"/>
                <c:pt idx="0">
                  <c:v>5102527</c:v>
                </c:pt>
                <c:pt idx="1">
                  <c:v>4913112.2353423536</c:v>
                </c:pt>
                <c:pt idx="2">
                  <c:v>4951552.5296729915</c:v>
                </c:pt>
                <c:pt idx="3">
                  <c:v>5040996.2797180517</c:v>
                </c:pt>
                <c:pt idx="4">
                  <c:v>5007723.2280564271</c:v>
                </c:pt>
                <c:pt idx="5">
                  <c:v>5052133.7226334251</c:v>
                </c:pt>
                <c:pt idx="6">
                  <c:v>5138266.4621880995</c:v>
                </c:pt>
                <c:pt idx="7">
                  <c:v>5097491.0329588009</c:v>
                </c:pt>
                <c:pt idx="8">
                  <c:v>5028737.1203770842</c:v>
                </c:pt>
                <c:pt idx="9">
                  <c:v>5095522.340925267</c:v>
                </c:pt>
                <c:pt idx="10">
                  <c:v>5079260.2609919095</c:v>
                </c:pt>
              </c:numCache>
            </c:numRef>
          </c:val>
          <c:extLst>
            <c:ext xmlns:c16="http://schemas.microsoft.com/office/drawing/2014/chart" uri="{C3380CC4-5D6E-409C-BE32-E72D297353CC}">
              <c16:uniqueId val="{00000001-F7E6-4CA4-840B-43A8434A6C47}"/>
            </c:ext>
          </c:extLst>
        </c:ser>
        <c:dLbls>
          <c:showLegendKey val="0"/>
          <c:showVal val="0"/>
          <c:showCatName val="0"/>
          <c:showSerName val="0"/>
          <c:showPercent val="0"/>
          <c:showBubbleSize val="0"/>
        </c:dLbls>
        <c:axId val="91437696"/>
        <c:axId val="91459968"/>
      </c:areaChart>
      <c:catAx>
        <c:axId val="91437696"/>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91459968"/>
        <c:crosses val="autoZero"/>
        <c:auto val="1"/>
        <c:lblAlgn val="ctr"/>
        <c:lblOffset val="100"/>
        <c:noMultiLvlLbl val="0"/>
      </c:catAx>
      <c:valAx>
        <c:axId val="91459968"/>
        <c:scaling>
          <c:orientation val="minMax"/>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1437696"/>
        <c:crosses val="autoZero"/>
        <c:crossBetween val="midCat"/>
        <c:dispUnits>
          <c:builtInUnit val="millions"/>
          <c:dispUnitsLbl>
            <c:layout>
              <c:manualLayout>
                <c:xMode val="edge"/>
                <c:yMode val="edge"/>
                <c:x val="1.7163706102138934E-3"/>
                <c:y val="0.13577525795523104"/>
              </c:manualLayout>
            </c:layout>
            <c:txPr>
              <a:bodyPr/>
              <a:lstStyle/>
              <a:p>
                <a:pPr>
                  <a:defRPr sz="1050"/>
                </a:pPr>
                <a:endParaRPr lang="en-US"/>
              </a:p>
            </c:txPr>
          </c:dispUnitsLbl>
        </c:dispUnits>
      </c:valAx>
      <c:spPr>
        <a:noFill/>
        <a:ln w="25400">
          <a:noFill/>
        </a:ln>
      </c:spPr>
    </c:plotArea>
    <c:legend>
      <c:legendPos val="b"/>
      <c:layout>
        <c:manualLayout>
          <c:xMode val="edge"/>
          <c:yMode val="edge"/>
          <c:x val="2.2024281483755476E-2"/>
          <c:y val="0.9075212062146456"/>
          <c:w val="0.89814783551871213"/>
          <c:h val="7.2479594105191461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Property Tax</a:t>
            </a:r>
            <a:r>
              <a:rPr lang="en-US" sz="1400" baseline="0">
                <a:latin typeface="Arial" panose="020B0604020202020204" pitchFamily="34" charset="0"/>
                <a:cs typeface="Arial" panose="020B0604020202020204" pitchFamily="34" charset="0"/>
              </a:rPr>
              <a:t> Levy</a:t>
            </a:r>
            <a:endParaRPr lang="en-US" sz="1400">
              <a:latin typeface="Arial" panose="020B0604020202020204" pitchFamily="34" charset="0"/>
              <a:cs typeface="Arial" panose="020B0604020202020204" pitchFamily="34" charset="0"/>
            </a:endParaRPr>
          </a:p>
        </c:rich>
      </c:tx>
      <c:layout>
        <c:manualLayout>
          <c:xMode val="edge"/>
          <c:yMode val="edge"/>
          <c:x val="8.2738384320435857E-2"/>
          <c:y val="1.7054007262565399E-2"/>
        </c:manualLayout>
      </c:layout>
      <c:overlay val="1"/>
    </c:title>
    <c:autoTitleDeleted val="0"/>
    <c:plotArea>
      <c:layout>
        <c:manualLayout>
          <c:layoutTarget val="inner"/>
          <c:xMode val="edge"/>
          <c:yMode val="edge"/>
          <c:x val="8.9550806985777193E-2"/>
          <c:y val="8.0563296076923863E-2"/>
          <c:w val="0.88090812531546414"/>
          <c:h val="0.74384069006826625"/>
        </c:manualLayout>
      </c:layout>
      <c:areaChart>
        <c:grouping val="standard"/>
        <c:varyColors val="0"/>
        <c:ser>
          <c:idx val="1"/>
          <c:order val="0"/>
          <c:tx>
            <c:v>Nominal Revenues</c:v>
          </c:tx>
          <c:spPr>
            <a:gradFill>
              <a:gsLst>
                <a:gs pos="0">
                  <a:schemeClr val="accent5">
                    <a:lumMod val="75000"/>
                  </a:schemeClr>
                </a:gs>
                <a:gs pos="74000">
                  <a:schemeClr val="accent5">
                    <a:lumMod val="40000"/>
                    <a:lumOff val="60000"/>
                  </a:schemeClr>
                </a:gs>
                <a:gs pos="38000">
                  <a:schemeClr val="accent5">
                    <a:lumMod val="60000"/>
                    <a:lumOff val="40000"/>
                  </a:schemeClr>
                </a:gs>
              </a:gsLst>
              <a:lin ang="5400000" scaled="0"/>
            </a:gradFill>
            <a:ln>
              <a:solidFill>
                <a:schemeClr val="tx1">
                  <a:lumMod val="65000"/>
                  <a:lumOff val="35000"/>
                </a:schemeClr>
              </a:solidFill>
            </a:ln>
          </c:spPr>
          <c:cat>
            <c:numRef>
              <c:f>'4 - Property Tax Revenue'!$I$30:$I$40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'4 - Property Tax Revenue'!$L$30:$L$40</c:f>
              <c:numCache>
                <c:formatCode>_("$"* #,##0_);_("$"* \(#,##0\);_("$"* "-"_);_(@_)</c:formatCode>
                <c:ptCount val="11"/>
                <c:pt idx="0">
                  <c:v>40583320</c:v>
                </c:pt>
                <c:pt idx="1">
                  <c:v>42346668</c:v>
                </c:pt>
                <c:pt idx="2">
                  <c:v>43942286</c:v>
                </c:pt>
                <c:pt idx="3">
                  <c:v>45123884</c:v>
                </c:pt>
                <c:pt idx="4">
                  <c:v>47070917</c:v>
                </c:pt>
                <c:pt idx="5">
                  <c:v>48850029</c:v>
                </c:pt>
                <c:pt idx="6">
                  <c:v>50742946</c:v>
                </c:pt>
                <c:pt idx="7">
                  <c:v>52864121</c:v>
                </c:pt>
                <c:pt idx="8">
                  <c:v>55058150</c:v>
                </c:pt>
                <c:pt idx="9">
                  <c:v>56839637</c:v>
                </c:pt>
                <c:pt idx="10">
                  <c:v>59157903</c:v>
                </c:pt>
              </c:numCache>
            </c:numRef>
          </c:val>
          <c:extLst>
            <c:ext xmlns:c16="http://schemas.microsoft.com/office/drawing/2014/chart" uri="{C3380CC4-5D6E-409C-BE32-E72D297353CC}">
              <c16:uniqueId val="{00000000-D8C9-4C15-AF86-41591E26D491}"/>
            </c:ext>
          </c:extLst>
        </c:ser>
        <c:ser>
          <c:idx val="2"/>
          <c:order val="1"/>
          <c:tx>
            <c:v>Constant Dollar Revenues</c:v>
          </c:tx>
          <c:spPr>
            <a:gradFill>
              <a:gsLst>
                <a:gs pos="8000">
                  <a:schemeClr val="tx2">
                    <a:lumMod val="60000"/>
                    <a:lumOff val="40000"/>
                  </a:schemeClr>
                </a:gs>
                <a:gs pos="78000">
                  <a:schemeClr val="tx2">
                    <a:lumMod val="40000"/>
                    <a:lumOff val="60000"/>
                  </a:schemeClr>
                </a:gs>
                <a:gs pos="100000">
                  <a:schemeClr val="tx2">
                    <a:lumMod val="20000"/>
                    <a:lumOff val="80000"/>
                  </a:schemeClr>
                </a:gs>
              </a:gsLst>
              <a:lin ang="5400000" scaled="0"/>
            </a:gradFill>
            <a:ln>
              <a:solidFill>
                <a:schemeClr val="tx1">
                  <a:lumMod val="65000"/>
                  <a:lumOff val="35000"/>
                </a:schemeClr>
              </a:solidFill>
            </a:ln>
          </c:spPr>
          <c:cat>
            <c:numRef>
              <c:f>'4 - Property Tax Revenue'!$I$30:$I$40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'4 - Property Tax Revenue'!$N$30:$N$40</c:f>
              <c:numCache>
                <c:formatCode>_("$"* #,##0_);_("$"* \(#,##0\);_("$"* "-"_);_(@_)</c:formatCode>
                <c:ptCount val="11"/>
                <c:pt idx="0">
                  <c:v>40583320</c:v>
                </c:pt>
                <c:pt idx="1">
                  <c:v>41218118.012300126</c:v>
                </c:pt>
                <c:pt idx="2">
                  <c:v>42115053.275736779</c:v>
                </c:pt>
                <c:pt idx="3">
                  <c:v>42660228.830393054</c:v>
                </c:pt>
                <c:pt idx="4">
                  <c:v>43787757.428683393</c:v>
                </c:pt>
                <c:pt idx="5">
                  <c:v>45177237.57148423</c:v>
                </c:pt>
                <c:pt idx="6">
                  <c:v>46243283.609980807</c:v>
                </c:pt>
                <c:pt idx="7">
                  <c:v>47003529.308614232</c:v>
                </c:pt>
                <c:pt idx="8">
                  <c:v>47392330.710659899</c:v>
                </c:pt>
                <c:pt idx="9">
                  <c:v>48020390.832028471</c:v>
                </c:pt>
                <c:pt idx="10">
                  <c:v>49398825.790362291</c:v>
                </c:pt>
              </c:numCache>
            </c:numRef>
          </c:val>
          <c:extLst>
            <c:ext xmlns:c16="http://schemas.microsoft.com/office/drawing/2014/chart" uri="{C3380CC4-5D6E-409C-BE32-E72D297353CC}">
              <c16:uniqueId val="{00000001-D8C9-4C15-AF86-41591E26D491}"/>
            </c:ext>
          </c:extLst>
        </c:ser>
        <c:dLbls>
          <c:showLegendKey val="0"/>
          <c:showVal val="0"/>
          <c:showCatName val="0"/>
          <c:showSerName val="0"/>
          <c:showPercent val="0"/>
          <c:showBubbleSize val="0"/>
        </c:dLbls>
        <c:axId val="99634560"/>
        <c:axId val="99640448"/>
      </c:areaChart>
      <c:catAx>
        <c:axId val="99634560"/>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cs typeface="Arial" panose="020B0604020202020204" pitchFamily="34" charset="0"/>
              </a:defRPr>
            </a:pPr>
            <a:endParaRPr lang="en-US"/>
          </a:p>
        </c:txPr>
        <c:crossAx val="99640448"/>
        <c:crosses val="autoZero"/>
        <c:auto val="1"/>
        <c:lblAlgn val="ctr"/>
        <c:lblOffset val="100"/>
        <c:noMultiLvlLbl val="0"/>
      </c:catAx>
      <c:valAx>
        <c:axId val="99640448"/>
        <c:scaling>
          <c:orientation val="minMax"/>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9634560"/>
        <c:crosses val="autoZero"/>
        <c:crossBetween val="midCat"/>
        <c:majorUnit val="4000000"/>
        <c:dispUnits>
          <c:builtInUnit val="millions"/>
          <c:dispUnitsLbl>
            <c:layout>
              <c:manualLayout>
                <c:xMode val="edge"/>
                <c:yMode val="edge"/>
                <c:x val="1.4433117047009018E-4"/>
                <c:y val="0.13577532471502868"/>
              </c:manualLayout>
            </c:layout>
            <c:txPr>
              <a:bodyPr/>
              <a:lstStyle/>
              <a:p>
                <a:pPr>
                  <a:defRPr sz="1200" b="1">
                    <a:latin typeface="Arial Narrow" panose="020B0606020202030204" pitchFamily="34" charset="0"/>
                  </a:defRPr>
                </a:pPr>
                <a:endParaRPr lang="en-US"/>
              </a:p>
            </c:txPr>
          </c:dispUnitsLbl>
        </c:dispUnits>
      </c:valAx>
      <c:spPr>
        <a:noFill/>
        <a:ln w="25400">
          <a:noFill/>
        </a:ln>
      </c:spPr>
    </c:plotArea>
    <c:legend>
      <c:legendPos val="b"/>
      <c:layout>
        <c:manualLayout>
          <c:xMode val="edge"/>
          <c:yMode val="edge"/>
          <c:x val="2.8336401198777245E-2"/>
          <c:y val="0.91301679539018454"/>
          <c:w val="0.89814783551871213"/>
          <c:h val="7.2479594105191461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Property</a:t>
            </a:r>
            <a:r>
              <a:rPr lang="en-US" sz="1400" baseline="0">
                <a:latin typeface="Arial" panose="020B0604020202020204" pitchFamily="34" charset="0"/>
                <a:cs typeface="Arial" panose="020B0604020202020204" pitchFamily="34" charset="0"/>
              </a:rPr>
              <a:t> Tax Levy </a:t>
            </a:r>
            <a:r>
              <a:rPr lang="en-US" sz="1400">
                <a:latin typeface="Arial" panose="020B0604020202020204" pitchFamily="34" charset="0"/>
                <a:cs typeface="Arial" panose="020B0604020202020204" pitchFamily="34" charset="0"/>
              </a:rPr>
              <a:t>As a Percentage of Operating Revenues</a:t>
            </a:r>
          </a:p>
        </c:rich>
      </c:tx>
      <c:layout>
        <c:manualLayout>
          <c:xMode val="edge"/>
          <c:yMode val="edge"/>
          <c:x val="5.969567648382515E-2"/>
          <c:y val="7.1040902322209868E-3"/>
        </c:manualLayout>
      </c:layout>
      <c:overlay val="0"/>
    </c:title>
    <c:autoTitleDeleted val="0"/>
    <c:plotArea>
      <c:layout>
        <c:manualLayout>
          <c:layoutTarget val="inner"/>
          <c:xMode val="edge"/>
          <c:yMode val="edge"/>
          <c:x val="6.7970663415960392E-2"/>
          <c:y val="8.8044783357281359E-2"/>
          <c:w val="0.93074912736511195"/>
          <c:h val="0.81119753007037365"/>
        </c:manualLayout>
      </c:layout>
      <c:lineChart>
        <c:grouping val="standard"/>
        <c:varyColors val="0"/>
        <c:ser>
          <c:idx val="0"/>
          <c:order val="0"/>
          <c:tx>
            <c:v>As a % Operating Revenue</c:v>
          </c:tx>
          <c:spPr>
            <a:ln w="47625">
              <a:solidFill>
                <a:schemeClr val="tx2">
                  <a:lumMod val="60000"/>
                  <a:lumOff val="40000"/>
                </a:schemeClr>
              </a:solidFill>
            </a:ln>
          </c:spPr>
          <c:marker>
            <c:symbol val="diamond"/>
            <c:size val="8"/>
            <c:spPr>
              <a:ln>
                <a:solidFill>
                  <a:schemeClr val="tx1"/>
                </a:solidFill>
              </a:ln>
            </c:spPr>
          </c:marker>
          <c:dPt>
            <c:idx val="2"/>
            <c:bubble3D val="0"/>
            <c:extLst>
              <c:ext xmlns:c16="http://schemas.microsoft.com/office/drawing/2014/chart" uri="{C3380CC4-5D6E-409C-BE32-E72D297353CC}">
                <c16:uniqueId val="{00000001-DBE3-4A02-9B72-DB74455756C3}"/>
              </c:ext>
            </c:extLst>
          </c:dPt>
          <c:dPt>
            <c:idx val="3"/>
            <c:bubble3D val="0"/>
            <c:extLst>
              <c:ext xmlns:c16="http://schemas.microsoft.com/office/drawing/2014/chart" uri="{C3380CC4-5D6E-409C-BE32-E72D297353CC}">
                <c16:uniqueId val="{00000003-DBE3-4A02-9B72-DB74455756C3}"/>
              </c:ext>
            </c:extLst>
          </c:dPt>
          <c:dPt>
            <c:idx val="5"/>
            <c:bubble3D val="0"/>
            <c:extLst>
              <c:ext xmlns:c16="http://schemas.microsoft.com/office/drawing/2014/chart" uri="{C3380CC4-5D6E-409C-BE32-E72D297353CC}">
                <c16:uniqueId val="{00000005-DBE3-4A02-9B72-DB74455756C3}"/>
              </c:ext>
            </c:extLst>
          </c:dPt>
          <c:cat>
            <c:numRef>
              <c:f>'4 - Property Tax Revenue'!$I$30:$I$40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'4 - Property Tax Revenue'!$P$30:$P$40</c:f>
              <c:numCache>
                <c:formatCode>0.00%</c:formatCode>
                <c:ptCount val="11"/>
                <c:pt idx="0">
                  <c:v>0.6765950055902048</c:v>
                </c:pt>
                <c:pt idx="1">
                  <c:v>0.67581153916993508</c:v>
                </c:pt>
                <c:pt idx="2">
                  <c:v>0.6835972056547629</c:v>
                </c:pt>
                <c:pt idx="3">
                  <c:v>0.67311985664974505</c:v>
                </c:pt>
                <c:pt idx="4">
                  <c:v>0.72695736755317186</c:v>
                </c:pt>
                <c:pt idx="5">
                  <c:v>0.70014078626093268</c:v>
                </c:pt>
                <c:pt idx="6">
                  <c:v>0.68482745037185433</c:v>
                </c:pt>
                <c:pt idx="7">
                  <c:v>0.69500226101345464</c:v>
                </c:pt>
                <c:pt idx="8">
                  <c:v>0.68257922304080076</c:v>
                </c:pt>
                <c:pt idx="9">
                  <c:v>0.67976387311071462</c:v>
                </c:pt>
                <c:pt idx="10">
                  <c:v>0.67445607823612119</c:v>
                </c:pt>
              </c:numCache>
            </c:numRef>
          </c:val>
          <c:smooth val="0"/>
          <c:extLst>
            <c:ext xmlns:c16="http://schemas.microsoft.com/office/drawing/2014/chart" uri="{C3380CC4-5D6E-409C-BE32-E72D297353CC}">
              <c16:uniqueId val="{00000006-DBE3-4A02-9B72-DB74455756C3}"/>
            </c:ext>
          </c:extLst>
        </c:ser>
        <c:dLbls>
          <c:showLegendKey val="0"/>
          <c:showVal val="0"/>
          <c:showCatName val="0"/>
          <c:showSerName val="0"/>
          <c:showPercent val="0"/>
          <c:showBubbleSize val="0"/>
        </c:dLbls>
        <c:marker val="1"/>
        <c:smooth val="0"/>
        <c:axId val="99554432"/>
        <c:axId val="99654656"/>
      </c:lineChart>
      <c:catAx>
        <c:axId val="99554432"/>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cs typeface="Arial" panose="020B0604020202020204" pitchFamily="34" charset="0"/>
              </a:defRPr>
            </a:pPr>
            <a:endParaRPr lang="en-US"/>
          </a:p>
        </c:txPr>
        <c:crossAx val="99654656"/>
        <c:crosses val="autoZero"/>
        <c:auto val="1"/>
        <c:lblAlgn val="ctr"/>
        <c:lblOffset val="100"/>
        <c:noMultiLvlLbl val="0"/>
      </c:catAx>
      <c:valAx>
        <c:axId val="99654656"/>
        <c:scaling>
          <c:orientation val="minMax"/>
          <c:min val="0.30000000000000004"/>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9554432"/>
        <c:crosses val="autoZero"/>
        <c:crossBetween val="between"/>
        <c:majorUnit val="0.1"/>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5" Type="http://schemas.openxmlformats.org/officeDocument/2006/relationships/chart" Target="../charts/chart24.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692726</xdr:colOff>
      <xdr:row>2</xdr:row>
      <xdr:rowOff>64943</xdr:rowOff>
    </xdr:from>
    <xdr:to>
      <xdr:col>11</xdr:col>
      <xdr:colOff>8659</xdr:colOff>
      <xdr:row>7</xdr:row>
      <xdr:rowOff>25977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68851" y="198293"/>
          <a:ext cx="6869258" cy="761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b="1" i="0" u="none">
              <a:solidFill>
                <a:srgbClr val="0070C0"/>
              </a:solidFill>
              <a:latin typeface="Tahoma" panose="020B0604030504040204" pitchFamily="34" charset="0"/>
              <a:ea typeface="Tahoma" panose="020B0604030504040204" pitchFamily="34" charset="0"/>
              <a:cs typeface="Tahoma" panose="020B0604030504040204" pitchFamily="34" charset="0"/>
            </a:rPr>
            <a:t>Town of Duxbury</a:t>
          </a:r>
        </a:p>
        <a:p>
          <a:pPr algn="ctr"/>
          <a:endParaRPr lang="en-US" sz="1400" b="1" i="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39298</xdr:colOff>
      <xdr:row>28</xdr:row>
      <xdr:rowOff>48494</xdr:rowOff>
    </xdr:from>
    <xdr:to>
      <xdr:col>11</xdr:col>
      <xdr:colOff>17318</xdr:colOff>
      <xdr:row>35</xdr:row>
      <xdr:rowOff>139879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00490" y="4832975"/>
          <a:ext cx="6865328" cy="1373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latin typeface="Tahoma" panose="020B0604030504040204" pitchFamily="34" charset="0"/>
              <a:ea typeface="Tahoma" panose="020B0604030504040204" pitchFamily="34" charset="0"/>
              <a:cs typeface="Tahoma" panose="020B0604030504040204" pitchFamily="34" charset="0"/>
            </a:rPr>
            <a:t>Financial</a:t>
          </a:r>
          <a:r>
            <a:rPr lang="en-US" sz="2400" b="1" baseline="0">
              <a:latin typeface="Tahoma" panose="020B0604030504040204" pitchFamily="34" charset="0"/>
              <a:ea typeface="Tahoma" panose="020B0604030504040204" pitchFamily="34" charset="0"/>
              <a:cs typeface="Tahoma" panose="020B0604030504040204" pitchFamily="34" charset="0"/>
            </a:rPr>
            <a:t> Indicator Analysis</a:t>
          </a:r>
        </a:p>
        <a:p>
          <a:pPr algn="ctr"/>
          <a:r>
            <a:rPr lang="en-US" sz="2400" baseline="0">
              <a:latin typeface="Tahoma" panose="020B0604030504040204" pitchFamily="34" charset="0"/>
              <a:ea typeface="Tahoma" panose="020B0604030504040204" pitchFamily="34" charset="0"/>
              <a:cs typeface="Tahoma" panose="020B0604030504040204" pitchFamily="34" charset="0"/>
            </a:rPr>
            <a:t>FY2011 - FY2021 </a:t>
          </a:r>
        </a:p>
        <a:p>
          <a:pPr algn="r"/>
          <a:endParaRPr lang="en-US" sz="1000"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algn="r"/>
          <a:r>
            <a:rPr lang="en-US" sz="1000" baseline="0">
              <a:solidFill>
                <a:schemeClr val="dk1"/>
              </a:solidFill>
              <a:latin typeface="Tahoma" panose="020B0604030504040204" pitchFamily="34" charset="0"/>
              <a:ea typeface="Tahoma" panose="020B0604030504040204" pitchFamily="34" charset="0"/>
              <a:cs typeface="Tahoma" panose="020B0604030504040204" pitchFamily="34" charset="0"/>
            </a:rPr>
            <a:t>Prepared by John Q. Adams, Finance Director</a:t>
          </a:r>
        </a:p>
        <a:p>
          <a:endParaRPr lang="en-US" sz="1100"/>
        </a:p>
      </xdr:txBody>
    </xdr:sp>
    <xdr:clientData/>
  </xdr:twoCellAnchor>
  <xdr:twoCellAnchor editAs="oneCell">
    <xdr:from>
      <xdr:col>1</xdr:col>
      <xdr:colOff>454270</xdr:colOff>
      <xdr:row>6</xdr:row>
      <xdr:rowOff>153864</xdr:rowOff>
    </xdr:from>
    <xdr:to>
      <xdr:col>10</xdr:col>
      <xdr:colOff>36635</xdr:colOff>
      <xdr:row>27</xdr:row>
      <xdr:rowOff>175846</xdr:rowOff>
    </xdr:to>
    <xdr:pic>
      <xdr:nvPicPr>
        <xdr:cNvPr id="7" name="Picture 6">
          <a:extLst>
            <a:ext uri="{FF2B5EF4-FFF2-40B4-BE49-F238E27FC236}">
              <a16:creationId xmlns:a16="http://schemas.microsoft.com/office/drawing/2014/main" id="{8C18BC52-3A16-4FB8-99EB-8D8554C83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462" y="908537"/>
          <a:ext cx="5780942" cy="38686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6</xdr:col>
      <xdr:colOff>1087084</xdr:colOff>
      <xdr:row>3</xdr:row>
      <xdr:rowOff>169895</xdr:rowOff>
    </xdr:from>
    <xdr:to>
      <xdr:col>10</xdr:col>
      <xdr:colOff>1835727</xdr:colOff>
      <xdr:row>28</xdr:row>
      <xdr:rowOff>34637</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173566</xdr:colOff>
      <xdr:row>3</xdr:row>
      <xdr:rowOff>50176</xdr:rowOff>
    </xdr:from>
    <xdr:to>
      <xdr:col>6</xdr:col>
      <xdr:colOff>726192</xdr:colOff>
      <xdr:row>28</xdr:row>
      <xdr:rowOff>135901</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51955</xdr:colOff>
      <xdr:row>29</xdr:row>
      <xdr:rowOff>173182</xdr:rowOff>
    </xdr:from>
    <xdr:to>
      <xdr:col>5</xdr:col>
      <xdr:colOff>1524000</xdr:colOff>
      <xdr:row>48</xdr:row>
      <xdr:rowOff>51954</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51955" y="6130637"/>
          <a:ext cx="7412181" cy="4745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baseline="0">
              <a:latin typeface="Arial" panose="020B0604020202020204" pitchFamily="34" charset="0"/>
              <a:cs typeface="Arial" panose="020B0604020202020204" pitchFamily="34" charset="0"/>
            </a:rPr>
            <a:t>A steep increase in annual operating costs, after accounting for inflation, may indicate that a community's expenses are unsustainable without accompanying revenue increases or budget adjustments.</a:t>
          </a:r>
        </a:p>
        <a:p>
          <a:pPr algn="just">
            <a:lnSpc>
              <a:spcPct val="150000"/>
            </a:lnSpc>
          </a:pPr>
          <a:endParaRPr lang="en-US" sz="1400" baseline="0">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1</xdr:col>
      <xdr:colOff>175855</xdr:colOff>
      <xdr:row>3</xdr:row>
      <xdr:rowOff>41422</xdr:rowOff>
    </xdr:from>
    <xdr:to>
      <xdr:col>7</xdr:col>
      <xdr:colOff>872656</xdr:colOff>
      <xdr:row>28</xdr:row>
      <xdr:rowOff>86807</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876979</xdr:colOff>
      <xdr:row>1</xdr:row>
      <xdr:rowOff>150358</xdr:rowOff>
    </xdr:from>
    <xdr:to>
      <xdr:col>15</xdr:col>
      <xdr:colOff>559129</xdr:colOff>
      <xdr:row>26</xdr:row>
      <xdr:rowOff>69396</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71439</xdr:colOff>
      <xdr:row>30</xdr:row>
      <xdr:rowOff>109721</xdr:rowOff>
    </xdr:from>
    <xdr:to>
      <xdr:col>6</xdr:col>
      <xdr:colOff>1452563</xdr:colOff>
      <xdr:row>47</xdr:row>
      <xdr:rowOff>82506</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7</xdr:col>
      <xdr:colOff>902711</xdr:colOff>
      <xdr:row>30</xdr:row>
      <xdr:rowOff>175182</xdr:rowOff>
    </xdr:from>
    <xdr:to>
      <xdr:col>15</xdr:col>
      <xdr:colOff>1299955</xdr:colOff>
      <xdr:row>47</xdr:row>
      <xdr:rowOff>160502</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34636</xdr:colOff>
      <xdr:row>49</xdr:row>
      <xdr:rowOff>102363</xdr:rowOff>
    </xdr:from>
    <xdr:to>
      <xdr:col>6</xdr:col>
      <xdr:colOff>1837892</xdr:colOff>
      <xdr:row>66</xdr:row>
      <xdr:rowOff>137000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294409" y="11255272"/>
          <a:ext cx="8591983" cy="45200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a:solidFill>
                <a:sysClr val="windowText" lastClr="000000"/>
              </a:solidFill>
              <a:latin typeface="Arial" panose="020B0604020202020204" pitchFamily="34" charset="0"/>
              <a:cs typeface="Arial" panose="020B0604020202020204" pitchFamily="34" charset="0"/>
            </a:rPr>
            <a:t>A trend of increasing salaries,</a:t>
          </a:r>
          <a:r>
            <a:rPr lang="en-US" sz="1400" baseline="0">
              <a:solidFill>
                <a:sysClr val="windowText" lastClr="000000"/>
              </a:solidFill>
              <a:latin typeface="Arial" panose="020B0604020202020204" pitchFamily="34" charset="0"/>
              <a:cs typeface="Arial" panose="020B0604020202020204" pitchFamily="34" charset="0"/>
            </a:rPr>
            <a:t> wages, and employee health benefits as a percentage of  a community's annual operating expenditures may indicate that those costs are rising at an unsustainable rate. As these costs grow relative to the total budget they may crowd out departmental spending on other areas, including routine facility maintenance and necessary capital investment.</a:t>
          </a:r>
        </a:p>
        <a:p>
          <a:pPr algn="just">
            <a:lnSpc>
              <a:spcPct val="150000"/>
            </a:lnSpc>
          </a:pPr>
          <a:endParaRPr lang="en-US" sz="14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absolute">
    <xdr:from>
      <xdr:col>15</xdr:col>
      <xdr:colOff>686387</xdr:colOff>
      <xdr:row>2</xdr:row>
      <xdr:rowOff>256407</xdr:rowOff>
    </xdr:from>
    <xdr:to>
      <xdr:col>26</xdr:col>
      <xdr:colOff>641701</xdr:colOff>
      <xdr:row>28</xdr:row>
      <xdr:rowOff>80715</xdr:rowOff>
    </xdr:to>
    <xdr:graphicFrame macro="">
      <xdr:nvGraphicFramePr>
        <xdr:cNvPr id="9" name="Chart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236342</xdr:colOff>
      <xdr:row>31</xdr:row>
      <xdr:rowOff>102363</xdr:rowOff>
    </xdr:from>
    <xdr:to>
      <xdr:col>6</xdr:col>
      <xdr:colOff>1781863</xdr:colOff>
      <xdr:row>47</xdr:row>
      <xdr:rowOff>69765</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236342" y="6236463"/>
          <a:ext cx="8717846" cy="48251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a:solidFill>
                <a:sysClr val="windowText" lastClr="000000"/>
              </a:solidFill>
              <a:latin typeface="Arial" panose="020B0604020202020204" pitchFamily="34" charset="0"/>
              <a:cs typeface="Arial" panose="020B0604020202020204" pitchFamily="34" charset="0"/>
            </a:rPr>
            <a:t>A community's funded ratio is the total value of a pension plan’s assets weighed against its accrued liabilities. A trend showing the funded ratio decreasing over time indicates a diminishing ability for the community to cover its accrued liability, which may put pressure on the budget as other items are cut to make pension payments.</a:t>
          </a:r>
        </a:p>
        <a:p>
          <a:pPr algn="just">
            <a:lnSpc>
              <a:spcPct val="150000"/>
            </a:lnSpc>
          </a:pPr>
          <a:r>
            <a:rPr lang="en-US" sz="1400">
              <a:solidFill>
                <a:sysClr val="windowText" lastClr="000000"/>
              </a:solidFill>
              <a:latin typeface="Arial" panose="020B0604020202020204" pitchFamily="34" charset="0"/>
              <a:cs typeface="Arial" panose="020B0604020202020204" pitchFamily="34" charset="0"/>
            </a:rPr>
            <a:t> </a:t>
          </a:r>
        </a:p>
        <a:p>
          <a:pPr algn="just">
            <a:lnSpc>
              <a:spcPct val="150000"/>
            </a:lnSpc>
          </a:pPr>
          <a:r>
            <a:rPr lang="en-US" sz="1400" baseline="0">
              <a:solidFill>
                <a:sysClr val="windowText" lastClr="000000"/>
              </a:solidFill>
              <a:latin typeface="Arial" panose="020B0604020202020204" pitchFamily="34" charset="0"/>
              <a:cs typeface="Arial" panose="020B0604020202020204" pitchFamily="34" charset="0"/>
            </a:rPr>
            <a:t>.   </a:t>
          </a:r>
          <a:endParaRPr lang="en-US" sz="14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absolute">
    <xdr:from>
      <xdr:col>6</xdr:col>
      <xdr:colOff>1362021</xdr:colOff>
      <xdr:row>4</xdr:row>
      <xdr:rowOff>117035</xdr:rowOff>
    </xdr:from>
    <xdr:to>
      <xdr:col>13</xdr:col>
      <xdr:colOff>79039</xdr:colOff>
      <xdr:row>29</xdr:row>
      <xdr:rowOff>134470</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57224</xdr:colOff>
      <xdr:row>5</xdr:row>
      <xdr:rowOff>1</xdr:rowOff>
    </xdr:from>
    <xdr:to>
      <xdr:col>6</xdr:col>
      <xdr:colOff>1018759</xdr:colOff>
      <xdr:row>28</xdr:row>
      <xdr:rowOff>11205</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7</xdr:col>
      <xdr:colOff>4771</xdr:colOff>
      <xdr:row>2</xdr:row>
      <xdr:rowOff>223961</xdr:rowOff>
    </xdr:from>
    <xdr:to>
      <xdr:col>12</xdr:col>
      <xdr:colOff>1259910</xdr:colOff>
      <xdr:row>25</xdr:row>
      <xdr:rowOff>22111</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206374</xdr:colOff>
      <xdr:row>3</xdr:row>
      <xdr:rowOff>125788</xdr:rowOff>
    </xdr:from>
    <xdr:to>
      <xdr:col>7</xdr:col>
      <xdr:colOff>230654</xdr:colOff>
      <xdr:row>26</xdr:row>
      <xdr:rowOff>84667</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450636</xdr:colOff>
      <xdr:row>27</xdr:row>
      <xdr:rowOff>92226</xdr:rowOff>
    </xdr:from>
    <xdr:to>
      <xdr:col>7</xdr:col>
      <xdr:colOff>190499</xdr:colOff>
      <xdr:row>40</xdr:row>
      <xdr:rowOff>27214</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709172" y="5467047"/>
          <a:ext cx="7645613" cy="42348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baseline="0">
              <a:latin typeface="Arial" panose="020B0604020202020204" pitchFamily="34" charset="0"/>
              <a:cs typeface="Arial" panose="020B0604020202020204" pitchFamily="34" charset="0"/>
            </a:rPr>
            <a:t>Total long-term debt in excess of 5 percent of a community's assessed valuation is generally prohibited under MGL Chapter 44 §10, and approaching this limit is often considered a warning sign by bond rating agencies. Evaluating a community's debt in this way is an indicator of both a community's overall debt burden as well as its effort in consistently investing in its capital assets. While a high debt load may be an indication of fiscal strain, low and decreasing debt may indicate underinvestment in capital assets and infrastructure. </a:t>
          </a:r>
        </a:p>
        <a:p>
          <a:pPr algn="just">
            <a:lnSpc>
              <a:spcPct val="150000"/>
            </a:lnSpc>
          </a:pPr>
          <a:endParaRPr lang="en-US" sz="1400" baseline="0">
            <a:latin typeface="Arial" panose="020B0604020202020204" pitchFamily="34" charset="0"/>
            <a:cs typeface="Arial" panose="020B0604020202020204" pitchFamily="34" charset="0"/>
          </a:endParaRPr>
        </a:p>
      </xdr:txBody>
    </xdr:sp>
    <xdr:clientData/>
  </xdr:twoCellAnchor>
  <xdr:twoCellAnchor editAs="absolute">
    <xdr:from>
      <xdr:col>12</xdr:col>
      <xdr:colOff>1088570</xdr:colOff>
      <xdr:row>3</xdr:row>
      <xdr:rowOff>27217</xdr:rowOff>
    </xdr:from>
    <xdr:to>
      <xdr:col>23</xdr:col>
      <xdr:colOff>660401</xdr:colOff>
      <xdr:row>26</xdr:row>
      <xdr:rowOff>154781</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8</xdr:col>
      <xdr:colOff>664716</xdr:colOff>
      <xdr:row>3</xdr:row>
      <xdr:rowOff>89592</xdr:rowOff>
    </xdr:from>
    <xdr:to>
      <xdr:col>14</xdr:col>
      <xdr:colOff>200025</xdr:colOff>
      <xdr:row>27</xdr:row>
      <xdr:rowOff>35719</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204107</xdr:colOff>
      <xdr:row>27</xdr:row>
      <xdr:rowOff>47322</xdr:rowOff>
    </xdr:from>
    <xdr:to>
      <xdr:col>6</xdr:col>
      <xdr:colOff>907677</xdr:colOff>
      <xdr:row>41</xdr:row>
      <xdr:rowOff>48985</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461282" y="5447997"/>
          <a:ext cx="8333095" cy="4592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baseline="0">
              <a:latin typeface="Arial" panose="020B0604020202020204" pitchFamily="34" charset="0"/>
              <a:cs typeface="Arial" panose="020B0604020202020204" pitchFamily="34" charset="0"/>
            </a:rPr>
            <a:t>Annual debt service in excess of 10 percent of net operating revenues may indicate that the town's debt load is too high. A trend of increasing debt load may negatively affect a community's ability to maintain spending on essential services as more revenues must be set aside to service debt. Conversely, a declining trend may indicate that the town is not maintaining investment in its capital assets and is losing the capacity to do so as operating expenses take on a greater proportion of the budget. The town should find a favorable balance between these two extremes, ideally set by policy.</a:t>
          </a:r>
        </a:p>
        <a:p>
          <a:pPr algn="just">
            <a:lnSpc>
              <a:spcPct val="150000"/>
            </a:lnSpc>
          </a:pPr>
          <a:endParaRPr lang="en-US" sz="1400" baseline="0">
            <a:latin typeface="Arial" panose="020B0604020202020204" pitchFamily="34" charset="0"/>
            <a:cs typeface="Arial" panose="020B0604020202020204" pitchFamily="34" charset="0"/>
          </a:endParaRPr>
        </a:p>
        <a:p>
          <a:pPr algn="just">
            <a:lnSpc>
              <a:spcPct val="150000"/>
            </a:lnSpc>
          </a:pPr>
          <a:r>
            <a:rPr lang="en-US" sz="1400" baseline="0">
              <a:latin typeface="Arial" panose="020B0604020202020204" pitchFamily="34" charset="0"/>
              <a:cs typeface="Arial" panose="020B0604020202020204" pitchFamily="34" charset="0"/>
            </a:rPr>
            <a:t> </a:t>
          </a:r>
        </a:p>
        <a:p>
          <a:pPr algn="just">
            <a:lnSpc>
              <a:spcPct val="150000"/>
            </a:lnSpc>
          </a:pPr>
          <a:endParaRPr lang="en-US" sz="1400">
            <a:latin typeface="Arial" panose="020B0604020202020204" pitchFamily="34" charset="0"/>
            <a:cs typeface="Arial" panose="020B0604020202020204" pitchFamily="34" charset="0"/>
          </a:endParaRPr>
        </a:p>
      </xdr:txBody>
    </xdr:sp>
    <xdr:clientData/>
  </xdr:twoCellAnchor>
  <xdr:twoCellAnchor editAs="absolute">
    <xdr:from>
      <xdr:col>0</xdr:col>
      <xdr:colOff>246530</xdr:colOff>
      <xdr:row>3</xdr:row>
      <xdr:rowOff>62235</xdr:rowOff>
    </xdr:from>
    <xdr:to>
      <xdr:col>5</xdr:col>
      <xdr:colOff>1524000</xdr:colOff>
      <xdr:row>26</xdr:row>
      <xdr:rowOff>54429</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7</xdr:col>
      <xdr:colOff>298871</xdr:colOff>
      <xdr:row>3</xdr:row>
      <xdr:rowOff>90675</xdr:rowOff>
    </xdr:from>
    <xdr:to>
      <xdr:col>12</xdr:col>
      <xdr:colOff>596612</xdr:colOff>
      <xdr:row>26</xdr:row>
      <xdr:rowOff>20566</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209022</xdr:colOff>
      <xdr:row>4</xdr:row>
      <xdr:rowOff>54350</xdr:rowOff>
    </xdr:from>
    <xdr:to>
      <xdr:col>6</xdr:col>
      <xdr:colOff>476250</xdr:colOff>
      <xdr:row>26</xdr:row>
      <xdr:rowOff>178593</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312963</xdr:colOff>
      <xdr:row>27</xdr:row>
      <xdr:rowOff>302560</xdr:rowOff>
    </xdr:from>
    <xdr:to>
      <xdr:col>6</xdr:col>
      <xdr:colOff>1042147</xdr:colOff>
      <xdr:row>40</xdr:row>
      <xdr:rowOff>89647</xdr:rowOff>
    </xdr:to>
    <xdr:sp macro="" textlink="">
      <xdr:nvSpPr>
        <xdr:cNvPr id="4" name="TextBox 3">
          <a:extLst>
            <a:ext uri="{FF2B5EF4-FFF2-40B4-BE49-F238E27FC236}">
              <a16:creationId xmlns:a16="http://schemas.microsoft.com/office/drawing/2014/main" id="{00000000-0008-0000-0E00-000004000000}"/>
            </a:ext>
          </a:extLst>
        </xdr:cNvPr>
        <xdr:cNvSpPr txBox="1"/>
      </xdr:nvSpPr>
      <xdr:spPr>
        <a:xfrm>
          <a:off x="570698" y="5692589"/>
          <a:ext cx="8001802" cy="33281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4000"/>
            </a:lnSpc>
          </a:pPr>
          <a:r>
            <a:rPr lang="en-US" sz="1400" baseline="0">
              <a:solidFill>
                <a:sysClr val="windowText" lastClr="000000"/>
              </a:solidFill>
              <a:latin typeface="Arial" panose="020B0604020202020204" pitchFamily="34" charset="0"/>
              <a:cs typeface="Arial" panose="020B0604020202020204" pitchFamily="34" charset="0"/>
            </a:rPr>
            <a:t>Maintaining a healthy level of reserves allows a town to finance emergencies and other unforeseen needs, hold money for specific future purposes, or in limited instances, to serve as revenue sources for the annual budget. Reserve balances and policies can also positively impact the Town’s credit rating and consequently its long-term cost to fund major projects. </a:t>
          </a:r>
        </a:p>
        <a:p>
          <a:pPr algn="just">
            <a:lnSpc>
              <a:spcPct val="114000"/>
            </a:lnSpc>
          </a:pPr>
          <a:endParaRPr lang="en-US" sz="1400" baseline="0">
            <a:solidFill>
              <a:sysClr val="windowText" lastClr="000000"/>
            </a:solidFill>
            <a:latin typeface="Arial" panose="020B0604020202020204" pitchFamily="34" charset="0"/>
            <a:cs typeface="Arial" panose="020B0604020202020204" pitchFamily="34" charset="0"/>
          </a:endParaRPr>
        </a:p>
        <a:p>
          <a:pPr algn="just">
            <a:lnSpc>
              <a:spcPct val="114000"/>
            </a:lnSpc>
          </a:pPr>
          <a:r>
            <a:rPr lang="en-US" sz="1400" baseline="0">
              <a:solidFill>
                <a:sysClr val="windowText" lastClr="000000"/>
              </a:solidFill>
              <a:latin typeface="Arial" panose="020B0604020202020204" pitchFamily="34" charset="0"/>
              <a:cs typeface="Arial" panose="020B0604020202020204" pitchFamily="34" charset="0"/>
            </a:rPr>
            <a:t>Declining reserves as a percentage of a town's net operating revenue is considered a warning indicator by credit rating agencies, and may indicate a declining ability to  finance town obligations in the face of an emergency.  Reserves below 5-7% of revenues may be considered unfavorable. Ideally, town reserve levels should be set by policy.</a:t>
          </a:r>
        </a:p>
        <a:p>
          <a:pPr algn="just">
            <a:lnSpc>
              <a:spcPct val="114000"/>
            </a:lnSpc>
          </a:pPr>
          <a:endParaRPr lang="en-US" sz="1400"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193613</xdr:colOff>
      <xdr:row>27</xdr:row>
      <xdr:rowOff>23737</xdr:rowOff>
    </xdr:from>
    <xdr:to>
      <xdr:col>6</xdr:col>
      <xdr:colOff>294217</xdr:colOff>
      <xdr:row>48</xdr:row>
      <xdr:rowOff>108858</xdr:rowOff>
    </xdr:to>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452149" y="5344130"/>
          <a:ext cx="8019961" cy="5759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baseline="0">
              <a:solidFill>
                <a:sysClr val="windowText" lastClr="000000"/>
              </a:solidFill>
              <a:latin typeface="Arial" panose="020B0604020202020204" pitchFamily="34" charset="0"/>
              <a:cs typeface="Arial" panose="020B0604020202020204" pitchFamily="34" charset="0"/>
            </a:rPr>
            <a:t>A trend of population growth over time indicates an increased burden on government services and should be monitored to better plan for future expenses. As the number of residents increase, there is a greater need for police and fire protection, trash collection, an increase in wear and tear on local roads and infrastrucutre, and increases in demand for other government services. Additionally, a population increase may also lead to more school-age children and a corresponding uptick in school enrollment, which greatly impacts education costs. </a:t>
          </a:r>
        </a:p>
        <a:p>
          <a:pPr algn="just">
            <a:lnSpc>
              <a:spcPct val="150000"/>
            </a:lnSpc>
          </a:pPr>
          <a:endParaRPr lang="en-US" sz="1400" baseline="0">
            <a:solidFill>
              <a:sysClr val="windowText" lastClr="000000"/>
            </a:solidFill>
            <a:latin typeface="Arial" panose="020B0604020202020204" pitchFamily="34" charset="0"/>
            <a:cs typeface="Arial" panose="020B0604020202020204" pitchFamily="34" charset="0"/>
          </a:endParaRPr>
        </a:p>
        <a:p>
          <a:pPr algn="just">
            <a:lnSpc>
              <a:spcPct val="150000"/>
            </a:lnSpc>
          </a:pPr>
          <a:endParaRPr lang="en-US" sz="1400" baseline="0">
            <a:solidFill>
              <a:srgbClr val="FF0000"/>
            </a:solidFill>
            <a:latin typeface="Arial" panose="020B0604020202020204" pitchFamily="34" charset="0"/>
            <a:cs typeface="Arial" panose="020B0604020202020204" pitchFamily="34" charset="0"/>
          </a:endParaRPr>
        </a:p>
        <a:p>
          <a:pPr>
            <a:lnSpc>
              <a:spcPct val="150000"/>
            </a:lnSpc>
          </a:pPr>
          <a:endParaRPr lang="en-US" sz="1400">
            <a:latin typeface="Arial" panose="020B0604020202020204" pitchFamily="34" charset="0"/>
            <a:cs typeface="Arial" panose="020B0604020202020204" pitchFamily="34" charset="0"/>
          </a:endParaRPr>
        </a:p>
      </xdr:txBody>
    </xdr:sp>
    <xdr:clientData/>
  </xdr:twoCellAnchor>
  <xdr:twoCellAnchor editAs="absolute">
    <xdr:from>
      <xdr:col>17</xdr:col>
      <xdr:colOff>1515667</xdr:colOff>
      <xdr:row>3</xdr:row>
      <xdr:rowOff>4205</xdr:rowOff>
    </xdr:from>
    <xdr:to>
      <xdr:col>24</xdr:col>
      <xdr:colOff>0</xdr:colOff>
      <xdr:row>25</xdr:row>
      <xdr:rowOff>61833</xdr:rowOff>
    </xdr:to>
    <xdr:graphicFrame macro="">
      <xdr:nvGraphicFramePr>
        <xdr:cNvPr id="5" name="Chart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159575</xdr:colOff>
      <xdr:row>3</xdr:row>
      <xdr:rowOff>11133</xdr:rowOff>
    </xdr:from>
    <xdr:to>
      <xdr:col>5</xdr:col>
      <xdr:colOff>1170391</xdr:colOff>
      <xdr:row>25</xdr:row>
      <xdr:rowOff>135854</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1509155</xdr:colOff>
      <xdr:row>2</xdr:row>
      <xdr:rowOff>267195</xdr:rowOff>
    </xdr:from>
    <xdr:to>
      <xdr:col>10</xdr:col>
      <xdr:colOff>1373703</xdr:colOff>
      <xdr:row>25</xdr:row>
      <xdr:rowOff>18864</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216316</xdr:colOff>
      <xdr:row>3</xdr:row>
      <xdr:rowOff>8002</xdr:rowOff>
    </xdr:from>
    <xdr:to>
      <xdr:col>17</xdr:col>
      <xdr:colOff>1384528</xdr:colOff>
      <xdr:row>27</xdr:row>
      <xdr:rowOff>13606</xdr:rowOff>
    </xdr:to>
    <xdr:graphicFrame macro="">
      <xdr:nvGraphicFramePr>
        <xdr:cNvPr id="9" name="Chart 8">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106856</xdr:colOff>
      <xdr:row>3</xdr:row>
      <xdr:rowOff>155201</xdr:rowOff>
    </xdr:from>
    <xdr:to>
      <xdr:col>14</xdr:col>
      <xdr:colOff>1095375</xdr:colOff>
      <xdr:row>29</xdr:row>
      <xdr:rowOff>78440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241486</xdr:colOff>
      <xdr:row>4</xdr:row>
      <xdr:rowOff>146235</xdr:rowOff>
    </xdr:from>
    <xdr:to>
      <xdr:col>7</xdr:col>
      <xdr:colOff>964266</xdr:colOff>
      <xdr:row>30</xdr:row>
      <xdr:rowOff>79560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149681</xdr:colOff>
      <xdr:row>29</xdr:row>
      <xdr:rowOff>123505</xdr:rowOff>
    </xdr:from>
    <xdr:to>
      <xdr:col>6</xdr:col>
      <xdr:colOff>246529</xdr:colOff>
      <xdr:row>46</xdr:row>
      <xdr:rowOff>67235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407416" y="5782476"/>
          <a:ext cx="6898819" cy="4874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200">
              <a:latin typeface="Arial" panose="020B0604020202020204" pitchFamily="34" charset="0"/>
              <a:cs typeface="Arial" panose="020B0604020202020204" pitchFamily="34" charset="0"/>
            </a:rPr>
            <a:t>Consistent revenue growth is one</a:t>
          </a:r>
          <a:r>
            <a:rPr lang="en-US" sz="1200" baseline="0">
              <a:latin typeface="Arial" panose="020B0604020202020204" pitchFamily="34" charset="0"/>
              <a:cs typeface="Arial" panose="020B0604020202020204" pitchFamily="34" charset="0"/>
            </a:rPr>
            <a:t> measure of a town's ability to maintain existing service levels in the face of increasing costs. This indicator shows the change net operating revenues over time. Net operating revenues are calculated by using the total gross revenue available from all sources, less tax revenue raised from a debt exclusion. Revenue raised for the purpose of servicing exempt debt is temporary and tied to a specific use, and so excluding it from this calculation provides a more accurate representation of the revenue available to the town for funding routine public services.</a:t>
          </a:r>
        </a:p>
        <a:p>
          <a:pPr algn="just">
            <a:lnSpc>
              <a:spcPct val="150000"/>
            </a:lnSpc>
          </a:pPr>
          <a:endParaRPr lang="en-US" sz="1200" baseline="0">
            <a:latin typeface="Arial" panose="020B0604020202020204" pitchFamily="34" charset="0"/>
            <a:cs typeface="Arial" panose="020B0604020202020204" pitchFamily="34" charset="0"/>
          </a:endParaRPr>
        </a:p>
        <a:p>
          <a:pPr algn="just">
            <a:lnSpc>
              <a:spcPct val="150000"/>
            </a:lnSpc>
          </a:pPr>
          <a:r>
            <a:rPr lang="en-US" sz="1200" baseline="0">
              <a:latin typeface="Arial" panose="020B0604020202020204" pitchFamily="34" charset="0"/>
              <a:cs typeface="Arial" panose="020B0604020202020204" pitchFamily="34" charset="0"/>
            </a:rPr>
            <a:t>Ideally, the annual percentage increase from prior year revenues should be steady, posititve, and predictable. </a:t>
          </a:r>
          <a:r>
            <a:rPr lang="en-US" sz="1200" b="0" baseline="0">
              <a:solidFill>
                <a:sysClr val="windowText" lastClr="000000"/>
              </a:solidFill>
              <a:latin typeface="Arial" panose="020B0604020202020204" pitchFamily="34" charset="0"/>
              <a:cs typeface="Arial" panose="020B0604020202020204" pitchFamily="34" charset="0"/>
            </a:rPr>
            <a:t>A trend of decreasing net operating revenues, after accounting for the effects of inflation, is a warning indicator; if municipal revenues are decreasing, they may soon be insufficient to maintain a consistent level of service. </a:t>
          </a:r>
          <a:r>
            <a:rPr lang="en-US" sz="1200" baseline="0">
              <a:latin typeface="Arial" panose="020B0604020202020204" pitchFamily="34" charset="0"/>
              <a:cs typeface="Arial" panose="020B0604020202020204" pitchFamily="34" charset="0"/>
            </a:rPr>
            <a:t>Likewise, a high degree of volatility in the rate of year-to-year change may also be a warning sign. </a:t>
          </a:r>
          <a:endParaRPr lang="en-US" sz="1400" baseline="0">
            <a:latin typeface="Arial" panose="020B0604020202020204" pitchFamily="34" charset="0"/>
            <a:cs typeface="Arial" panose="020B0604020202020204" pitchFamily="34" charset="0"/>
          </a:endParaRPr>
        </a:p>
        <a:p>
          <a:endParaRPr lang="en-US" sz="14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203443</xdr:colOff>
      <xdr:row>4</xdr:row>
      <xdr:rowOff>69273</xdr:rowOff>
    </xdr:from>
    <xdr:to>
      <xdr:col>6</xdr:col>
      <xdr:colOff>1107312</xdr:colOff>
      <xdr:row>29</xdr:row>
      <xdr:rowOff>68190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1083081</xdr:colOff>
      <xdr:row>3</xdr:row>
      <xdr:rowOff>152143</xdr:rowOff>
    </xdr:from>
    <xdr:to>
      <xdr:col>13</xdr:col>
      <xdr:colOff>458933</xdr:colOff>
      <xdr:row>30</xdr:row>
      <xdr:rowOff>81418</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30</xdr:row>
      <xdr:rowOff>176892</xdr:rowOff>
    </xdr:from>
    <xdr:to>
      <xdr:col>7</xdr:col>
      <xdr:colOff>993321</xdr:colOff>
      <xdr:row>71</xdr:row>
      <xdr:rowOff>108856</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90500" y="6150428"/>
          <a:ext cx="9239250" cy="5687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a:solidFill>
                <a:sysClr val="windowText" lastClr="000000"/>
              </a:solidFill>
              <a:latin typeface="Arial" panose="020B0604020202020204" pitchFamily="34" charset="0"/>
              <a:cs typeface="Arial" panose="020B0604020202020204" pitchFamily="34" charset="0"/>
            </a:rPr>
            <a:t>New growth and certain local receipts are generally responsive to changes in the local economy. Periods of healthy economic activity are often linked to an increase in local economic development, which creates</a:t>
          </a:r>
          <a:r>
            <a:rPr lang="en-US" sz="1400" baseline="0">
              <a:solidFill>
                <a:sysClr val="windowText" lastClr="000000"/>
              </a:solidFill>
              <a:latin typeface="Arial" panose="020B0604020202020204" pitchFamily="34" charset="0"/>
              <a:cs typeface="Arial" panose="020B0604020202020204" pitchFamily="34" charset="0"/>
            </a:rPr>
            <a:t> </a:t>
          </a:r>
          <a:r>
            <a:rPr lang="en-US" sz="1400">
              <a:solidFill>
                <a:sysClr val="windowText" lastClr="000000"/>
              </a:solidFill>
              <a:latin typeface="Arial" panose="020B0604020202020204" pitchFamily="34" charset="0"/>
              <a:cs typeface="Arial" panose="020B0604020202020204" pitchFamily="34" charset="0"/>
            </a:rPr>
            <a:t>new growth for the property tax levy while</a:t>
          </a:r>
          <a:r>
            <a:rPr lang="en-US" sz="1400" baseline="0">
              <a:solidFill>
                <a:sysClr val="windowText" lastClr="000000"/>
              </a:solidFill>
              <a:latin typeface="Arial" panose="020B0604020202020204" pitchFamily="34" charset="0"/>
              <a:cs typeface="Arial" panose="020B0604020202020204" pitchFamily="34" charset="0"/>
            </a:rPr>
            <a:t> also g</a:t>
          </a:r>
          <a:r>
            <a:rPr lang="en-US" sz="1400">
              <a:solidFill>
                <a:sysClr val="windowText" lastClr="000000"/>
              </a:solidFill>
              <a:latin typeface="Arial" panose="020B0604020202020204" pitchFamily="34" charset="0"/>
              <a:cs typeface="Arial" panose="020B0604020202020204" pitchFamily="34" charset="0"/>
            </a:rPr>
            <a:t>enerating increases in permit fees related to new construction and an acquisition of business-related personal property. Additionally, periods of prosperity generally affect the meals and rooms taxes, and make it more likely that residents will purchase vehicles. Conversely, a downturn in the economy may lead to a decrease in these revenue-generating factors. </a:t>
          </a:r>
        </a:p>
        <a:p>
          <a:pPr algn="just">
            <a:lnSpc>
              <a:spcPct val="150000"/>
            </a:lnSpc>
          </a:pPr>
          <a:endParaRPr lang="en-US" sz="1400">
            <a:solidFill>
              <a:sysClr val="windowText" lastClr="000000"/>
            </a:solidFill>
            <a:latin typeface="Arial" panose="020B0604020202020204" pitchFamily="34" charset="0"/>
            <a:cs typeface="Arial" panose="020B0604020202020204" pitchFamily="34" charset="0"/>
          </a:endParaRPr>
        </a:p>
        <a:p>
          <a:pPr algn="just">
            <a:lnSpc>
              <a:spcPct val="150000"/>
            </a:lnSpc>
          </a:pPr>
          <a:r>
            <a:rPr lang="en-US" sz="1400">
              <a:solidFill>
                <a:sysClr val="windowText" lastClr="000000"/>
              </a:solidFill>
              <a:latin typeface="Arial" panose="020B0604020202020204" pitchFamily="34" charset="0"/>
              <a:cs typeface="Arial" panose="020B0604020202020204" pitchFamily="34" charset="0"/>
            </a:rPr>
            <a:t>Maintaining a balance between revenues tied closely to the economy and other revenues helps mitigate the effects of economic slowdowns or recessions. Even though new growth is part of the property tax, it is included in this analysis since it is a reflection of new value added to the tax rolls as a result of construction. A  declining trend in revenues related to economic growth may indicate that these revenue sources will need to be supplemented or replaced by others in the future. </a:t>
          </a:r>
        </a:p>
        <a:p>
          <a:pPr algn="just">
            <a:lnSpc>
              <a:spcPct val="150000"/>
            </a:lnSpc>
          </a:pPr>
          <a:endParaRPr lang="en-US" sz="1400">
            <a:solidFill>
              <a:sysClr val="windowText" lastClr="000000"/>
            </a:solidFill>
            <a:latin typeface="Arial" panose="020B0604020202020204" pitchFamily="34" charset="0"/>
            <a:cs typeface="Arial" panose="020B0604020202020204" pitchFamily="34" charset="0"/>
          </a:endParaRPr>
        </a:p>
        <a:p>
          <a:endParaRPr lang="en-US" sz="1400" baseline="0">
            <a:latin typeface="Arial" panose="020B0604020202020204" pitchFamily="34" charset="0"/>
            <a:cs typeface="Arial" panose="020B0604020202020204" pitchFamily="34" charset="0"/>
          </a:endParaRPr>
        </a:p>
        <a:p>
          <a:endParaRPr lang="en-US" sz="1400">
            <a:latin typeface="Arial" panose="020B0604020202020204" pitchFamily="34" charset="0"/>
            <a:cs typeface="Arial" panose="020B0604020202020204" pitchFamily="34" charset="0"/>
          </a:endParaRPr>
        </a:p>
      </xdr:txBody>
    </xdr:sp>
    <xdr:clientData/>
  </xdr:twoCellAnchor>
  <xdr:twoCellAnchor editAs="absolute">
    <xdr:from>
      <xdr:col>13</xdr:col>
      <xdr:colOff>394190</xdr:colOff>
      <xdr:row>4</xdr:row>
      <xdr:rowOff>155057</xdr:rowOff>
    </xdr:from>
    <xdr:to>
      <xdr:col>24</xdr:col>
      <xdr:colOff>370176</xdr:colOff>
      <xdr:row>31</xdr:row>
      <xdr:rowOff>49403</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8245</xdr:colOff>
      <xdr:row>4</xdr:row>
      <xdr:rowOff>2137</xdr:rowOff>
    </xdr:from>
    <xdr:to>
      <xdr:col>7</xdr:col>
      <xdr:colOff>653144</xdr:colOff>
      <xdr:row>28</xdr:row>
      <xdr:rowOff>39121</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994681</xdr:colOff>
      <xdr:row>3</xdr:row>
      <xdr:rowOff>56509</xdr:rowOff>
    </xdr:from>
    <xdr:to>
      <xdr:col>13</xdr:col>
      <xdr:colOff>795377</xdr:colOff>
      <xdr:row>28</xdr:row>
      <xdr:rowOff>142234</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438150</xdr:colOff>
      <xdr:row>29</xdr:row>
      <xdr:rowOff>9525</xdr:rowOff>
    </xdr:from>
    <xdr:to>
      <xdr:col>7</xdr:col>
      <xdr:colOff>1129393</xdr:colOff>
      <xdr:row>41</xdr:row>
      <xdr:rowOff>100854</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696686" y="5670096"/>
          <a:ext cx="8161564" cy="4214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baseline="0">
              <a:latin typeface="Arial" panose="020B0604020202020204" pitchFamily="34" charset="0"/>
              <a:cs typeface="Arial" panose="020B0604020202020204" pitchFamily="34" charset="0"/>
            </a:rPr>
            <a:t>A trend showing decline in state aid as a percentage of total revenue may be considered a warning indicator. </a:t>
          </a:r>
        </a:p>
        <a:p>
          <a:pPr algn="just">
            <a:lnSpc>
              <a:spcPct val="150000"/>
            </a:lnSpc>
          </a:pPr>
          <a:endParaRPr lang="en-US" sz="1400" baseline="0">
            <a:latin typeface="Arial" panose="020B0604020202020204" pitchFamily="34" charset="0"/>
            <a:cs typeface="Arial" panose="020B0604020202020204" pitchFamily="34" charset="0"/>
          </a:endParaRPr>
        </a:p>
        <a:p>
          <a:endParaRPr lang="en-US" sz="14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177613</xdr:colOff>
      <xdr:row>3</xdr:row>
      <xdr:rowOff>77037</xdr:rowOff>
    </xdr:from>
    <xdr:to>
      <xdr:col>8</xdr:col>
      <xdr:colOff>115103</xdr:colOff>
      <xdr:row>26</xdr:row>
      <xdr:rowOff>111332</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232833</xdr:colOff>
      <xdr:row>27</xdr:row>
      <xdr:rowOff>224118</xdr:rowOff>
    </xdr:from>
    <xdr:to>
      <xdr:col>7</xdr:col>
      <xdr:colOff>136071</xdr:colOff>
      <xdr:row>51</xdr:row>
      <xdr:rowOff>83343</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232833" y="5486681"/>
          <a:ext cx="7678019" cy="6002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baseline="0">
              <a:latin typeface="Arial" panose="020B0604020202020204" pitchFamily="34" charset="0"/>
              <a:cs typeface="Arial" panose="020B0604020202020204" pitchFamily="34" charset="0"/>
            </a:rPr>
            <a:t>A decline in property tax revenues, adjusted for inflation, indicates a city or town may face increasing difficulty funding a consistent level of service into the future.</a:t>
          </a:r>
        </a:p>
        <a:p>
          <a:pPr algn="just">
            <a:lnSpc>
              <a:spcPct val="150000"/>
            </a:lnSpc>
          </a:pPr>
          <a:endParaRPr lang="en-US" sz="1400" baseline="0">
            <a:latin typeface="Arial" panose="020B0604020202020204" pitchFamily="34" charset="0"/>
            <a:cs typeface="Arial" panose="020B0604020202020204" pitchFamily="34" charset="0"/>
          </a:endParaRPr>
        </a:p>
        <a:p>
          <a:pPr algn="just">
            <a:lnSpc>
              <a:spcPct val="150000"/>
            </a:lnSpc>
          </a:pPr>
          <a:endParaRPr lang="en-US" sz="1400" baseline="0">
            <a:latin typeface="Arial" panose="020B0604020202020204" pitchFamily="34" charset="0"/>
            <a:cs typeface="Arial" panose="020B0604020202020204" pitchFamily="34" charset="0"/>
          </a:endParaRPr>
        </a:p>
        <a:p>
          <a:pPr algn="just">
            <a:lnSpc>
              <a:spcPct val="150000"/>
            </a:lnSpc>
          </a:pPr>
          <a:r>
            <a:rPr lang="en-US" sz="1400" baseline="0">
              <a:latin typeface="Arial" panose="020B0604020202020204" pitchFamily="34" charset="0"/>
              <a:cs typeface="Arial" panose="020B0604020202020204" pitchFamily="34" charset="0"/>
            </a:rPr>
            <a:t>Tax levy growth is attributed both to the 2.5% annual increase in the levy limit allowed by Proposition 2.5, as well as any new growth. See indicators </a:t>
          </a:r>
          <a:r>
            <a:rPr lang="en-US" sz="1400" b="1" baseline="0">
              <a:latin typeface="Arial" panose="020B0604020202020204" pitchFamily="34" charset="0"/>
              <a:cs typeface="Arial" panose="020B0604020202020204" pitchFamily="34" charset="0"/>
            </a:rPr>
            <a:t>4a - Levy Limit</a:t>
          </a:r>
          <a:r>
            <a:rPr lang="en-US" sz="1400" baseline="0">
              <a:latin typeface="Arial" panose="020B0604020202020204" pitchFamily="34" charset="0"/>
              <a:cs typeface="Arial" panose="020B0604020202020204" pitchFamily="34" charset="0"/>
            </a:rPr>
            <a:t>, and </a:t>
          </a:r>
          <a:r>
            <a:rPr lang="en-US" sz="1400" b="1" baseline="0">
              <a:latin typeface="Arial" panose="020B0604020202020204" pitchFamily="34" charset="0"/>
              <a:cs typeface="Arial" panose="020B0604020202020204" pitchFamily="34" charset="0"/>
            </a:rPr>
            <a:t>4b - Assessed Values</a:t>
          </a:r>
          <a:r>
            <a:rPr lang="en-US" sz="1400" baseline="0">
              <a:latin typeface="Arial" panose="020B0604020202020204" pitchFamily="34" charset="0"/>
              <a:cs typeface="Arial" panose="020B0604020202020204" pitchFamily="34" charset="0"/>
            </a:rPr>
            <a:t>, for more detailed information. </a:t>
          </a:r>
        </a:p>
        <a:p>
          <a:pPr algn="just">
            <a:lnSpc>
              <a:spcPct val="150000"/>
            </a:lnSpc>
          </a:pPr>
          <a:endParaRPr lang="en-US" sz="1400" baseline="0">
            <a:latin typeface="Arial" panose="020B0604020202020204" pitchFamily="34" charset="0"/>
            <a:cs typeface="Arial" panose="020B0604020202020204" pitchFamily="34" charset="0"/>
          </a:endParaRPr>
        </a:p>
        <a:p>
          <a:pPr algn="just">
            <a:lnSpc>
              <a:spcPct val="150000"/>
            </a:lnSpc>
          </a:pPr>
          <a:endParaRPr lang="en-US" sz="1400" baseline="0">
            <a:latin typeface="Arial" panose="020B0604020202020204" pitchFamily="34" charset="0"/>
            <a:cs typeface="Arial" panose="020B0604020202020204" pitchFamily="34" charset="0"/>
          </a:endParaRPr>
        </a:p>
        <a:p>
          <a:pPr algn="just"/>
          <a:endParaRPr lang="en-US" sz="1400" baseline="0">
            <a:latin typeface="Arial" panose="020B0604020202020204" pitchFamily="34" charset="0"/>
            <a:cs typeface="Arial" panose="020B0604020202020204" pitchFamily="34" charset="0"/>
          </a:endParaRPr>
        </a:p>
        <a:p>
          <a:pPr algn="just"/>
          <a:endParaRPr lang="en-US" sz="1400">
            <a:latin typeface="Arial" panose="020B0604020202020204" pitchFamily="34" charset="0"/>
            <a:cs typeface="Arial" panose="020B0604020202020204" pitchFamily="34" charset="0"/>
          </a:endParaRPr>
        </a:p>
      </xdr:txBody>
    </xdr:sp>
    <xdr:clientData/>
  </xdr:twoCellAnchor>
  <xdr:twoCellAnchor editAs="absolute">
    <xdr:from>
      <xdr:col>8</xdr:col>
      <xdr:colOff>301044</xdr:colOff>
      <xdr:row>3</xdr:row>
      <xdr:rowOff>171450</xdr:rowOff>
    </xdr:from>
    <xdr:to>
      <xdr:col>14</xdr:col>
      <xdr:colOff>678655</xdr:colOff>
      <xdr:row>24</xdr:row>
      <xdr:rowOff>83344</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15</xdr:col>
      <xdr:colOff>16780</xdr:colOff>
      <xdr:row>44</xdr:row>
      <xdr:rowOff>44132</xdr:rowOff>
    </xdr:from>
    <xdr:to>
      <xdr:col>22</xdr:col>
      <xdr:colOff>710292</xdr:colOff>
      <xdr:row>61</xdr:row>
      <xdr:rowOff>88322</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152893</xdr:colOff>
      <xdr:row>29</xdr:row>
      <xdr:rowOff>77639</xdr:rowOff>
    </xdr:from>
    <xdr:to>
      <xdr:col>7</xdr:col>
      <xdr:colOff>2163536</xdr:colOff>
      <xdr:row>47</xdr:row>
      <xdr:rowOff>253588</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411429" y="7112532"/>
          <a:ext cx="9358500" cy="6276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baseline="0">
              <a:latin typeface="Arial" panose="020B0604020202020204" pitchFamily="34" charset="0"/>
              <a:cs typeface="Arial" panose="020B0604020202020204" pitchFamily="34" charset="0"/>
            </a:rPr>
            <a:t>The levy ceiling (an amount equal to 2.5% of the community's total assessed value) is a cap on the size of a city or town's maximum allowable levy. Although a community can pass an override or a debt exclusion to exceed its levy limit, it cannot exceed the levy ceiling. If the levy limit calculation produces a number greater than the levy ceiling, the ceiling must be used in its place. If a community cannot increase its levy limit normally, it is said to have reached the "levy cap." </a:t>
          </a:r>
        </a:p>
        <a:p>
          <a:pPr algn="just">
            <a:lnSpc>
              <a:spcPct val="150000"/>
            </a:lnSpc>
          </a:pPr>
          <a:r>
            <a:rPr lang="en-US" sz="1400" baseline="0">
              <a:latin typeface="Arial" panose="020B0604020202020204" pitchFamily="34" charset="0"/>
              <a:cs typeface="Arial" panose="020B0604020202020204" pitchFamily="34" charset="0"/>
            </a:rPr>
            <a:t> </a:t>
          </a:r>
        </a:p>
        <a:p>
          <a:pPr algn="just">
            <a:lnSpc>
              <a:spcPct val="150000"/>
            </a:lnSpc>
          </a:pPr>
          <a:r>
            <a:rPr lang="en-US" sz="1400" baseline="0">
              <a:latin typeface="Arial" panose="020B0604020202020204" pitchFamily="34" charset="0"/>
              <a:cs typeface="Arial" panose="020B0604020202020204" pitchFamily="34" charset="0"/>
            </a:rPr>
            <a:t>When a community hits the levy cap and its levy ceiling is in decline, it becomes progressively more difficult to raise funds from the property tax. This environment also severely hampers a town's ability to expand services or finance large capital projects through an override or exclusions, since the levy ceiling is directly tied to a town's override capacity (the difference between the levy limit and the levy ceiling). </a:t>
          </a:r>
        </a:p>
        <a:p>
          <a:pPr algn="just">
            <a:lnSpc>
              <a:spcPct val="150000"/>
            </a:lnSpc>
          </a:pPr>
          <a:endParaRPr lang="en-US" sz="1400" baseline="0">
            <a:latin typeface="Arial" panose="020B0604020202020204" pitchFamily="34" charset="0"/>
            <a:cs typeface="Arial" panose="020B0604020202020204" pitchFamily="34" charset="0"/>
          </a:endParaRPr>
        </a:p>
        <a:p>
          <a:pPr algn="just">
            <a:lnSpc>
              <a:spcPct val="150000"/>
            </a:lnSpc>
          </a:pPr>
          <a:endParaRPr lang="en-US" sz="1400" baseline="0">
            <a:latin typeface="Arial" panose="020B0604020202020204" pitchFamily="34" charset="0"/>
            <a:cs typeface="Arial" panose="020B0604020202020204" pitchFamily="34" charset="0"/>
          </a:endParaRPr>
        </a:p>
        <a:p>
          <a:pPr algn="just"/>
          <a:endParaRPr lang="en-US" sz="1400" baseline="0">
            <a:latin typeface="Arial" panose="020B0604020202020204" pitchFamily="34" charset="0"/>
            <a:cs typeface="Arial" panose="020B0604020202020204" pitchFamily="34" charset="0"/>
          </a:endParaRPr>
        </a:p>
        <a:p>
          <a:pPr algn="just"/>
          <a:endParaRPr lang="en-US" sz="1400" baseline="0">
            <a:latin typeface="Arial" panose="020B0604020202020204" pitchFamily="34" charset="0"/>
            <a:cs typeface="Arial" panose="020B0604020202020204" pitchFamily="34" charset="0"/>
          </a:endParaRPr>
        </a:p>
        <a:p>
          <a:pPr algn="just"/>
          <a:r>
            <a:rPr lang="en-US" sz="1400" baseline="0">
              <a:latin typeface="Arial" panose="020B0604020202020204" pitchFamily="34" charset="0"/>
              <a:cs typeface="Arial" panose="020B0604020202020204" pitchFamily="34" charset="0"/>
            </a:rPr>
            <a:t> </a:t>
          </a:r>
        </a:p>
        <a:p>
          <a:pPr algn="just"/>
          <a:endParaRPr lang="en-US" sz="1400">
            <a:latin typeface="Arial" panose="020B0604020202020204" pitchFamily="34" charset="0"/>
            <a:cs typeface="Arial" panose="020B0604020202020204" pitchFamily="34" charset="0"/>
          </a:endParaRPr>
        </a:p>
      </xdr:txBody>
    </xdr:sp>
    <xdr:clientData/>
  </xdr:twoCellAnchor>
  <xdr:twoCellAnchor editAs="absolute">
    <xdr:from>
      <xdr:col>11</xdr:col>
      <xdr:colOff>420947</xdr:colOff>
      <xdr:row>3</xdr:row>
      <xdr:rowOff>38419</xdr:rowOff>
    </xdr:from>
    <xdr:to>
      <xdr:col>19</xdr:col>
      <xdr:colOff>751115</xdr:colOff>
      <xdr:row>27</xdr:row>
      <xdr:rowOff>367392</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52694</xdr:colOff>
      <xdr:row>3</xdr:row>
      <xdr:rowOff>44824</xdr:rowOff>
    </xdr:from>
    <xdr:to>
      <xdr:col>11</xdr:col>
      <xdr:colOff>483671</xdr:colOff>
      <xdr:row>28</xdr:row>
      <xdr:rowOff>598714</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19</xdr:col>
      <xdr:colOff>794409</xdr:colOff>
      <xdr:row>4</xdr:row>
      <xdr:rowOff>34636</xdr:rowOff>
    </xdr:from>
    <xdr:to>
      <xdr:col>28</xdr:col>
      <xdr:colOff>200242</xdr:colOff>
      <xdr:row>27</xdr:row>
      <xdr:rowOff>346363</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0.4256</cdr:x>
      <cdr:y>0.25295</cdr:y>
    </cdr:from>
    <cdr:to>
      <cdr:x>0.45278</cdr:x>
      <cdr:y>0.30453</cdr:y>
    </cdr:to>
    <cdr:cxnSp macro="">
      <cdr:nvCxnSpPr>
        <cdr:cNvPr id="9" name="Straight Arrow Connector 2">
          <a:extLst xmlns:a="http://schemas.openxmlformats.org/drawingml/2006/main">
            <a:ext uri="{FF2B5EF4-FFF2-40B4-BE49-F238E27FC236}">
              <a16:creationId xmlns:a16="http://schemas.microsoft.com/office/drawing/2014/main" id="{209FD5CF-D7A0-4A52-B70A-D2358724CC64}"/>
            </a:ext>
          </a:extLst>
        </cdr:cNvPr>
        <cdr:cNvCxnSpPr/>
      </cdr:nvCxnSpPr>
      <cdr:spPr>
        <a:xfrm xmlns:a="http://schemas.openxmlformats.org/drawingml/2006/main" flipH="1">
          <a:off x="5360792" y="1492783"/>
          <a:ext cx="342335" cy="304390"/>
        </a:xfrm>
        <a:prstGeom xmlns:a="http://schemas.openxmlformats.org/drawingml/2006/main" prst="straightConnector1">
          <a:avLst/>
        </a:prstGeom>
        <a:ln xmlns:a="http://schemas.openxmlformats.org/drawingml/2006/main">
          <a:headEnd type="none" w="med" len="med"/>
          <a:tailEnd type="triangle" w="med" len="med"/>
        </a:ln>
      </cdr:spPr>
      <cdr:style>
        <a:lnRef xmlns:a="http://schemas.openxmlformats.org/drawingml/2006/main" idx="2">
          <a:schemeClr val="accent4"/>
        </a:lnRef>
        <a:fillRef xmlns:a="http://schemas.openxmlformats.org/drawingml/2006/main" idx="0">
          <a:schemeClr val="accent4"/>
        </a:fillRef>
        <a:effectRef xmlns:a="http://schemas.openxmlformats.org/drawingml/2006/main" idx="1">
          <a:schemeClr val="accent4"/>
        </a:effectRef>
        <a:fontRef xmlns:a="http://schemas.openxmlformats.org/drawingml/2006/main" idx="minor">
          <a:schemeClr val="tx1"/>
        </a:fontRef>
      </cdr:style>
    </cdr:cxnSp>
  </cdr:relSizeAnchor>
  <cdr:relSizeAnchor xmlns:cdr="http://schemas.openxmlformats.org/drawingml/2006/chartDrawing">
    <cdr:from>
      <cdr:x>0.69369</cdr:x>
      <cdr:y>0.52272</cdr:y>
    </cdr:from>
    <cdr:to>
      <cdr:x>0.76742</cdr:x>
      <cdr:y>0.5836</cdr:y>
    </cdr:to>
    <cdr:cxnSp macro="">
      <cdr:nvCxnSpPr>
        <cdr:cNvPr id="4" name="Straight Arrow Connector 3">
          <a:extLst xmlns:a="http://schemas.openxmlformats.org/drawingml/2006/main">
            <a:ext uri="{FF2B5EF4-FFF2-40B4-BE49-F238E27FC236}">
              <a16:creationId xmlns:a16="http://schemas.microsoft.com/office/drawing/2014/main" id="{08851115-C82D-4821-8EAD-6AA8526FC65F}"/>
            </a:ext>
          </a:extLst>
        </cdr:cNvPr>
        <cdr:cNvCxnSpPr/>
      </cdr:nvCxnSpPr>
      <cdr:spPr>
        <a:xfrm xmlns:a="http://schemas.openxmlformats.org/drawingml/2006/main" flipH="1" flipV="1">
          <a:off x="8737520" y="3084818"/>
          <a:ext cx="928770" cy="359298"/>
        </a:xfrm>
        <a:prstGeom xmlns:a="http://schemas.openxmlformats.org/drawingml/2006/main" prst="straightConnector1">
          <a:avLst/>
        </a:prstGeom>
        <a:ln xmlns:a="http://schemas.openxmlformats.org/drawingml/2006/main">
          <a:headEnd type="none" w="med" len="med"/>
          <a:tailEnd type="triangle" w="med" len="med"/>
        </a:ln>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relSizeAnchor>
  <cdr:relSizeAnchor xmlns:cdr="http://schemas.openxmlformats.org/drawingml/2006/chartDrawing">
    <cdr:from>
      <cdr:x>0.17515</cdr:x>
      <cdr:y>0.58267</cdr:y>
    </cdr:from>
    <cdr:to>
      <cdr:x>0.17515</cdr:x>
      <cdr:y>0.69334</cdr:y>
    </cdr:to>
    <cdr:cxnSp macro="">
      <cdr:nvCxnSpPr>
        <cdr:cNvPr id="8" name="Straight Arrow Connector 7">
          <a:extLst xmlns:a="http://schemas.openxmlformats.org/drawingml/2006/main">
            <a:ext uri="{FF2B5EF4-FFF2-40B4-BE49-F238E27FC236}">
              <a16:creationId xmlns:a16="http://schemas.microsoft.com/office/drawing/2014/main" id="{640ED612-25F3-4AC8-BAD9-2ECAF178E499}"/>
            </a:ext>
          </a:extLst>
        </cdr:cNvPr>
        <cdr:cNvCxnSpPr/>
      </cdr:nvCxnSpPr>
      <cdr:spPr>
        <a:xfrm xmlns:a="http://schemas.openxmlformats.org/drawingml/2006/main" flipV="1">
          <a:off x="2206092" y="3438604"/>
          <a:ext cx="0" cy="653143"/>
        </a:xfrm>
        <a:prstGeom xmlns:a="http://schemas.openxmlformats.org/drawingml/2006/main" prst="straightConnector1">
          <a:avLst/>
        </a:prstGeom>
        <a:ln xmlns:a="http://schemas.openxmlformats.org/drawingml/2006/main">
          <a:tailEnd type="diamond"/>
        </a:ln>
      </cdr:spPr>
      <cdr:style>
        <a:lnRef xmlns:a="http://schemas.openxmlformats.org/drawingml/2006/main" idx="2">
          <a:schemeClr val="accent3"/>
        </a:lnRef>
        <a:fillRef xmlns:a="http://schemas.openxmlformats.org/drawingml/2006/main" idx="0">
          <a:schemeClr val="accent3"/>
        </a:fillRef>
        <a:effectRef xmlns:a="http://schemas.openxmlformats.org/drawingml/2006/main" idx="1">
          <a:schemeClr val="accent3"/>
        </a:effectRef>
        <a:fontRef xmlns:a="http://schemas.openxmlformats.org/drawingml/2006/main" idx="minor">
          <a:schemeClr val="tx1"/>
        </a:fontRef>
      </cdr:style>
    </cdr:cxnSp>
  </cdr:relSizeAnchor>
  <cdr:relSizeAnchor xmlns:cdr="http://schemas.openxmlformats.org/drawingml/2006/chartDrawing">
    <cdr:from>
      <cdr:x>0.27993</cdr:x>
      <cdr:y>0.4743</cdr:y>
    </cdr:from>
    <cdr:to>
      <cdr:x>0.32628</cdr:x>
      <cdr:y>0.50423</cdr:y>
    </cdr:to>
    <cdr:cxnSp macro="">
      <cdr:nvCxnSpPr>
        <cdr:cNvPr id="13" name="Straight Arrow Connector 12">
          <a:extLst xmlns:a="http://schemas.openxmlformats.org/drawingml/2006/main">
            <a:ext uri="{FF2B5EF4-FFF2-40B4-BE49-F238E27FC236}">
              <a16:creationId xmlns:a16="http://schemas.microsoft.com/office/drawing/2014/main" id="{57123CDA-0FA6-44C3-BB64-BD7EB3FBC75E}"/>
            </a:ext>
          </a:extLst>
        </cdr:cNvPr>
        <cdr:cNvCxnSpPr/>
      </cdr:nvCxnSpPr>
      <cdr:spPr>
        <a:xfrm xmlns:a="http://schemas.openxmlformats.org/drawingml/2006/main">
          <a:off x="3525984" y="2799068"/>
          <a:ext cx="583805" cy="176637"/>
        </a:xfrm>
        <a:prstGeom xmlns:a="http://schemas.openxmlformats.org/drawingml/2006/main" prst="straightConnector1">
          <a:avLst/>
        </a:prstGeom>
        <a:ln xmlns:a="http://schemas.openxmlformats.org/drawingml/2006/main">
          <a:headEnd type="none" w="med" len="med"/>
          <a:tailEnd type="triangle" w="med" len="med"/>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editAs="absolute">
    <xdr:from>
      <xdr:col>0</xdr:col>
      <xdr:colOff>141515</xdr:colOff>
      <xdr:row>3</xdr:row>
      <xdr:rowOff>48988</xdr:rowOff>
    </xdr:from>
    <xdr:to>
      <xdr:col>7</xdr:col>
      <xdr:colOff>117514</xdr:colOff>
      <xdr:row>28</xdr:row>
      <xdr:rowOff>134711</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180975</xdr:colOff>
      <xdr:row>3</xdr:row>
      <xdr:rowOff>121443</xdr:rowOff>
    </xdr:from>
    <xdr:to>
      <xdr:col>12</xdr:col>
      <xdr:colOff>1176680</xdr:colOff>
      <xdr:row>27</xdr:row>
      <xdr:rowOff>57150</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212913</xdr:colOff>
      <xdr:row>29</xdr:row>
      <xdr:rowOff>156881</xdr:rowOff>
    </xdr:from>
    <xdr:to>
      <xdr:col>7</xdr:col>
      <xdr:colOff>979715</xdr:colOff>
      <xdr:row>47</xdr:row>
      <xdr:rowOff>245592</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471449" y="5776631"/>
          <a:ext cx="8958302" cy="4796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endParaRPr lang="en-US" sz="1400" baseline="0">
            <a:latin typeface="Arial" panose="020B0604020202020204" pitchFamily="34" charset="0"/>
            <a:cs typeface="Arial" panose="020B0604020202020204" pitchFamily="34" charset="0"/>
          </a:endParaRPr>
        </a:p>
        <a:p>
          <a:pPr algn="just"/>
          <a:endParaRPr lang="en-US" sz="1400" baseline="0">
            <a:latin typeface="Arial" panose="020B0604020202020204" pitchFamily="34" charset="0"/>
            <a:cs typeface="Arial" panose="020B0604020202020204" pitchFamily="34" charset="0"/>
          </a:endParaRPr>
        </a:p>
        <a:p>
          <a:pPr algn="just"/>
          <a:endParaRPr lang="en-US" sz="1400" baseline="0">
            <a:latin typeface="Arial" panose="020B0604020202020204" pitchFamily="34" charset="0"/>
            <a:cs typeface="Arial" panose="020B0604020202020204" pitchFamily="34" charset="0"/>
          </a:endParaRPr>
        </a:p>
        <a:p>
          <a:pPr algn="just"/>
          <a:r>
            <a:rPr lang="en-US" sz="1400" baseline="0">
              <a:latin typeface="Arial" panose="020B0604020202020204" pitchFamily="34" charset="0"/>
              <a:cs typeface="Arial" panose="020B0604020202020204" pitchFamily="34" charset="0"/>
            </a:rPr>
            <a:t> </a:t>
          </a:r>
        </a:p>
        <a:p>
          <a:pPr algn="just"/>
          <a:endParaRPr lang="en-US" sz="14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229689</xdr:colOff>
      <xdr:row>3</xdr:row>
      <xdr:rowOff>142472</xdr:rowOff>
    </xdr:from>
    <xdr:to>
      <xdr:col>7</xdr:col>
      <xdr:colOff>752475</xdr:colOff>
      <xdr:row>26</xdr:row>
      <xdr:rowOff>95250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1038224</xdr:colOff>
      <xdr:row>3</xdr:row>
      <xdr:rowOff>83609</xdr:rowOff>
    </xdr:from>
    <xdr:to>
      <xdr:col>12</xdr:col>
      <xdr:colOff>1087997</xdr:colOff>
      <xdr:row>26</xdr:row>
      <xdr:rowOff>178595</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150018</xdr:colOff>
      <xdr:row>27</xdr:row>
      <xdr:rowOff>86783</xdr:rowOff>
    </xdr:from>
    <xdr:to>
      <xdr:col>6</xdr:col>
      <xdr:colOff>976312</xdr:colOff>
      <xdr:row>41</xdr:row>
      <xdr:rowOff>0</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411956" y="5361252"/>
          <a:ext cx="7600950" cy="3589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baseline="0">
              <a:latin typeface="Arial" panose="020B0604020202020204" pitchFamily="34" charset="0"/>
              <a:cs typeface="Arial" panose="020B0604020202020204" pitchFamily="34" charset="0"/>
            </a:rPr>
            <a:t>A trend of uncollected property tax receivables greater than 5% of the total annual property tax levy (net of overlay) is a warning indicator. Practically speaking, an increase in uncollected taxes may lead to a decrease in liquidity, introducing some uncertainty as to whether the town will have available revenue to fund its appropriations.</a:t>
          </a:r>
        </a:p>
        <a:p>
          <a:pPr algn="just">
            <a:lnSpc>
              <a:spcPct val="150000"/>
            </a:lnSpc>
          </a:pPr>
          <a:endParaRPr lang="en-US" sz="1400"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mass.gov/lists/schedule-a-reports-revenues-expenditures-and-more" TargetMode="External"/><Relationship Id="rId1" Type="http://schemas.openxmlformats.org/officeDocument/2006/relationships/hyperlink" Target="https://www.mass.gov/lists/schedule-a-reports-revenues-expenditures-and-more"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mass.gov/lists/schedule-a-reports-revenues-expenditures-and-more"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mass.gov/service-details/municipal-finance-trend-dashboard"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factfinder.census.gov/faces/nav/jsf/pages/index.xhtml" TargetMode="External"/><Relationship Id="rId1" Type="http://schemas.openxmlformats.org/officeDocument/2006/relationships/hyperlink" Target="https://www.mass.gov/service-details/socioeconomic-data" TargetMode="External"/><Relationship Id="rId4"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mass.gov/service-details/cherry-sheets-state-owned-land-payments-municipal-revenue-growth-factors-mrg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mass.gov/lists/reports-relating-to-property-tax-data-and-statistic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showWhiteSpace="0" view="pageBreakPreview" topLeftCell="A10" zoomScale="130" zoomScaleNormal="100" zoomScaleSheetLayoutView="130" zoomScalePageLayoutView="130" workbookViewId="0">
      <selection activeCell="N21" sqref="N21"/>
    </sheetView>
  </sheetViews>
  <sheetFormatPr defaultRowHeight="14.25" x14ac:dyDescent="0.2"/>
  <cols>
    <col min="1" max="1" width="2.125" customWidth="1"/>
    <col min="12" max="12" width="2.625" customWidth="1"/>
  </cols>
  <sheetData>
    <row r="1" spans="1:12" ht="8.25" customHeight="1" x14ac:dyDescent="0.2">
      <c r="A1" s="137"/>
      <c r="B1" s="113"/>
      <c r="C1" s="113"/>
      <c r="D1" s="113"/>
      <c r="E1" s="113"/>
      <c r="F1" s="113"/>
      <c r="G1" s="113"/>
      <c r="H1" s="113"/>
      <c r="I1" s="113"/>
      <c r="J1" s="113"/>
      <c r="K1" s="113"/>
      <c r="L1" s="137"/>
    </row>
    <row r="2" spans="1:12" ht="2.25" customHeight="1" thickBot="1" x14ac:dyDescent="0.25">
      <c r="A2" s="137"/>
      <c r="B2" s="138"/>
      <c r="C2" s="138"/>
      <c r="D2" s="138"/>
      <c r="E2" s="138"/>
      <c r="F2" s="138"/>
      <c r="G2" s="138"/>
      <c r="H2" s="138"/>
      <c r="I2" s="138"/>
      <c r="J2" s="138"/>
      <c r="K2" s="138"/>
      <c r="L2" s="137"/>
    </row>
    <row r="3" spans="1:12" ht="15" thickTop="1" x14ac:dyDescent="0.2">
      <c r="A3" s="137"/>
      <c r="B3" s="139"/>
      <c r="C3" s="113"/>
      <c r="D3" s="113"/>
      <c r="E3" s="113"/>
      <c r="F3" s="113"/>
      <c r="G3" s="113"/>
      <c r="H3" s="113"/>
      <c r="I3" s="113"/>
      <c r="J3" s="113"/>
      <c r="K3" s="140"/>
      <c r="L3" s="137"/>
    </row>
    <row r="4" spans="1:12" x14ac:dyDescent="0.2">
      <c r="A4" s="137"/>
      <c r="B4" s="141"/>
      <c r="C4" s="113"/>
      <c r="D4" s="113"/>
      <c r="E4" s="113"/>
      <c r="F4" s="113"/>
      <c r="G4" s="113"/>
      <c r="H4" s="113"/>
      <c r="I4" s="113"/>
      <c r="J4" s="113"/>
      <c r="K4" s="142"/>
      <c r="L4" s="137"/>
    </row>
    <row r="5" spans="1:12" x14ac:dyDescent="0.2">
      <c r="A5" s="137"/>
      <c r="B5" s="141"/>
      <c r="C5" s="113"/>
      <c r="D5" s="113"/>
      <c r="E5" s="113"/>
      <c r="F5" s="113"/>
      <c r="G5" s="113"/>
      <c r="H5" s="113"/>
      <c r="I5" s="113"/>
      <c r="J5" s="113"/>
      <c r="K5" s="142"/>
      <c r="L5" s="137"/>
    </row>
    <row r="6" spans="1:12" ht="5.25" customHeight="1" x14ac:dyDescent="0.2">
      <c r="A6" s="137"/>
      <c r="B6" s="141"/>
      <c r="C6" s="113"/>
      <c r="D6" s="113"/>
      <c r="E6" s="113"/>
      <c r="F6" s="113"/>
      <c r="G6" s="113"/>
      <c r="H6" s="113"/>
      <c r="I6" s="113"/>
      <c r="J6" s="113"/>
      <c r="K6" s="142"/>
      <c r="L6" s="137"/>
    </row>
    <row r="7" spans="1:12" x14ac:dyDescent="0.2">
      <c r="A7" s="137"/>
      <c r="B7" s="141"/>
      <c r="C7" s="113"/>
      <c r="D7" s="113"/>
      <c r="E7" s="113"/>
      <c r="F7" s="113"/>
      <c r="G7" s="113"/>
      <c r="H7" s="113"/>
      <c r="I7" s="113"/>
      <c r="J7" s="113"/>
      <c r="K7" s="142"/>
      <c r="L7" s="137"/>
    </row>
    <row r="8" spans="1:12" x14ac:dyDescent="0.2">
      <c r="A8" s="137"/>
      <c r="B8" s="141"/>
      <c r="C8" s="113"/>
      <c r="D8" s="113"/>
      <c r="E8" s="113"/>
      <c r="F8" s="113"/>
      <c r="G8" s="113"/>
      <c r="H8" s="113"/>
      <c r="I8" s="113"/>
      <c r="J8" s="113"/>
      <c r="K8" s="142"/>
      <c r="L8" s="137"/>
    </row>
    <row r="9" spans="1:12" x14ac:dyDescent="0.2">
      <c r="A9" s="137"/>
      <c r="B9" s="141"/>
      <c r="C9" s="113"/>
      <c r="D9" s="113"/>
      <c r="E9" s="113"/>
      <c r="F9" s="113"/>
      <c r="G9" s="113"/>
      <c r="H9" s="113"/>
      <c r="I9" s="113"/>
      <c r="J9" s="113"/>
      <c r="K9" s="142"/>
      <c r="L9" s="137"/>
    </row>
    <row r="10" spans="1:12" x14ac:dyDescent="0.2">
      <c r="A10" s="137"/>
      <c r="B10" s="141"/>
      <c r="C10" s="113"/>
      <c r="D10" s="113"/>
      <c r="E10" s="113"/>
      <c r="F10" s="113"/>
      <c r="G10" s="113"/>
      <c r="H10" s="113"/>
      <c r="I10" s="113"/>
      <c r="J10" s="113"/>
      <c r="K10" s="142"/>
      <c r="L10" s="137"/>
    </row>
    <row r="11" spans="1:12" x14ac:dyDescent="0.2">
      <c r="A11" s="137"/>
      <c r="B11" s="141"/>
      <c r="C11" s="113"/>
      <c r="D11" s="113"/>
      <c r="E11" s="113"/>
      <c r="F11" s="113"/>
      <c r="G11" s="113"/>
      <c r="H11" s="113"/>
      <c r="I11" s="113"/>
      <c r="J11" s="113"/>
      <c r="K11" s="142"/>
      <c r="L11" s="137"/>
    </row>
    <row r="12" spans="1:12" x14ac:dyDescent="0.2">
      <c r="A12" s="137"/>
      <c r="B12" s="141"/>
      <c r="C12" s="113"/>
      <c r="D12" s="113"/>
      <c r="E12" s="113"/>
      <c r="F12" s="113"/>
      <c r="G12" s="113"/>
      <c r="H12" s="113"/>
      <c r="I12" s="113"/>
      <c r="J12" s="113"/>
      <c r="K12" s="142"/>
      <c r="L12" s="137"/>
    </row>
    <row r="13" spans="1:12" x14ac:dyDescent="0.2">
      <c r="A13" s="137"/>
      <c r="B13" s="141"/>
      <c r="C13" s="113"/>
      <c r="D13" s="113"/>
      <c r="E13" s="113"/>
      <c r="F13" s="113"/>
      <c r="G13" s="113"/>
      <c r="H13" s="113"/>
      <c r="I13" s="113"/>
      <c r="J13" s="113"/>
      <c r="K13" s="142"/>
      <c r="L13" s="137"/>
    </row>
    <row r="14" spans="1:12" x14ac:dyDescent="0.2">
      <c r="A14" s="137"/>
      <c r="B14" s="141"/>
      <c r="C14" s="113"/>
      <c r="D14" s="113"/>
      <c r="E14" s="113"/>
      <c r="F14" s="113"/>
      <c r="G14" s="113"/>
      <c r="H14" s="113"/>
      <c r="I14" s="113"/>
      <c r="J14" s="113"/>
      <c r="K14" s="142"/>
      <c r="L14" s="137"/>
    </row>
    <row r="15" spans="1:12" x14ac:dyDescent="0.2">
      <c r="A15" s="137"/>
      <c r="B15" s="141"/>
      <c r="C15" s="113"/>
      <c r="D15" s="113"/>
      <c r="E15" s="113"/>
      <c r="F15" s="113"/>
      <c r="G15" s="113"/>
      <c r="H15" s="113"/>
      <c r="I15" s="113"/>
      <c r="J15" s="113"/>
      <c r="K15" s="142"/>
      <c r="L15" s="137"/>
    </row>
    <row r="16" spans="1:12" x14ac:dyDescent="0.2">
      <c r="A16" s="137"/>
      <c r="B16" s="141"/>
      <c r="C16" s="113"/>
      <c r="D16" s="113"/>
      <c r="E16" s="113"/>
      <c r="F16" s="113"/>
      <c r="G16" s="113"/>
      <c r="H16" s="113"/>
      <c r="I16" s="113"/>
      <c r="J16" s="113"/>
      <c r="K16" s="142"/>
      <c r="L16" s="137"/>
    </row>
    <row r="17" spans="1:12" x14ac:dyDescent="0.2">
      <c r="A17" s="137"/>
      <c r="B17" s="141"/>
      <c r="C17" s="113"/>
      <c r="D17" s="113"/>
      <c r="E17" s="113"/>
      <c r="F17" s="113"/>
      <c r="G17" s="113"/>
      <c r="H17" s="113"/>
      <c r="I17" s="113"/>
      <c r="J17" s="113"/>
      <c r="K17" s="142"/>
      <c r="L17" s="137"/>
    </row>
    <row r="18" spans="1:12" x14ac:dyDescent="0.2">
      <c r="A18" s="137"/>
      <c r="B18" s="141"/>
      <c r="C18" s="113"/>
      <c r="D18" s="113"/>
      <c r="E18" s="113"/>
      <c r="F18" s="113"/>
      <c r="G18" s="113"/>
      <c r="H18" s="113"/>
      <c r="I18" s="113"/>
      <c r="J18" s="113"/>
      <c r="K18" s="142"/>
      <c r="L18" s="137"/>
    </row>
    <row r="19" spans="1:12" x14ac:dyDescent="0.2">
      <c r="A19" s="137"/>
      <c r="B19" s="141"/>
      <c r="C19" s="113"/>
      <c r="D19" s="113"/>
      <c r="E19" s="113"/>
      <c r="F19" s="113"/>
      <c r="G19" s="113"/>
      <c r="H19" s="113"/>
      <c r="I19" s="113"/>
      <c r="J19" s="113"/>
      <c r="K19" s="142"/>
      <c r="L19" s="137"/>
    </row>
    <row r="20" spans="1:12" x14ac:dyDescent="0.2">
      <c r="A20" s="137"/>
      <c r="B20" s="141"/>
      <c r="C20" s="113"/>
      <c r="D20" s="113"/>
      <c r="E20" s="113"/>
      <c r="F20" s="113"/>
      <c r="G20" s="113"/>
      <c r="H20" s="113"/>
      <c r="I20" s="113"/>
      <c r="J20" s="113"/>
      <c r="K20" s="142"/>
      <c r="L20" s="137"/>
    </row>
    <row r="21" spans="1:12" x14ac:dyDescent="0.2">
      <c r="A21" s="137"/>
      <c r="B21" s="141"/>
      <c r="C21" s="113"/>
      <c r="D21" s="113"/>
      <c r="E21" s="113"/>
      <c r="F21" s="113"/>
      <c r="G21" s="113"/>
      <c r="H21" s="113"/>
      <c r="I21" s="113"/>
      <c r="J21" s="113"/>
      <c r="K21" s="142"/>
      <c r="L21" s="137"/>
    </row>
    <row r="22" spans="1:12" x14ac:dyDescent="0.2">
      <c r="A22" s="137"/>
      <c r="B22" s="141"/>
      <c r="C22" s="113"/>
      <c r="D22" s="113"/>
      <c r="E22" s="113"/>
      <c r="F22" s="113"/>
      <c r="G22" s="113"/>
      <c r="H22" s="113"/>
      <c r="I22" s="113"/>
      <c r="J22" s="113"/>
      <c r="K22" s="142"/>
      <c r="L22" s="137"/>
    </row>
    <row r="23" spans="1:12" x14ac:dyDescent="0.2">
      <c r="A23" s="137"/>
      <c r="B23" s="141"/>
      <c r="C23" s="113"/>
      <c r="D23" s="113"/>
      <c r="E23" s="113"/>
      <c r="F23" s="113"/>
      <c r="G23" s="113"/>
      <c r="H23" s="113"/>
      <c r="I23" s="113"/>
      <c r="J23" s="113"/>
      <c r="K23" s="142"/>
      <c r="L23" s="137"/>
    </row>
    <row r="24" spans="1:12" x14ac:dyDescent="0.2">
      <c r="A24" s="137"/>
      <c r="B24" s="141"/>
      <c r="C24" s="113"/>
      <c r="D24" s="113"/>
      <c r="E24" s="113"/>
      <c r="F24" s="113"/>
      <c r="G24" s="113"/>
      <c r="H24" s="113"/>
      <c r="I24" s="113"/>
      <c r="J24" s="113"/>
      <c r="K24" s="142"/>
      <c r="L24" s="137"/>
    </row>
    <row r="25" spans="1:12" x14ac:dyDescent="0.2">
      <c r="A25" s="137"/>
      <c r="B25" s="141"/>
      <c r="C25" s="113"/>
      <c r="D25" s="113"/>
      <c r="E25" s="113"/>
      <c r="F25" s="113"/>
      <c r="G25" s="113"/>
      <c r="H25" s="113"/>
      <c r="I25" s="113"/>
      <c r="J25" s="113"/>
      <c r="K25" s="142"/>
      <c r="L25" s="137"/>
    </row>
    <row r="26" spans="1:12" x14ac:dyDescent="0.2">
      <c r="A26" s="137"/>
      <c r="B26" s="141"/>
      <c r="C26" s="113"/>
      <c r="D26" s="113"/>
      <c r="E26" s="113"/>
      <c r="F26" s="113"/>
      <c r="G26" s="113"/>
      <c r="H26" s="113"/>
      <c r="I26" s="113"/>
      <c r="J26" s="113"/>
      <c r="K26" s="142"/>
      <c r="L26" s="137"/>
    </row>
    <row r="27" spans="1:12" x14ac:dyDescent="0.2">
      <c r="A27" s="137"/>
      <c r="B27" s="141"/>
      <c r="C27" s="113"/>
      <c r="D27" s="113"/>
      <c r="E27" s="113"/>
      <c r="F27" s="113"/>
      <c r="G27" s="113"/>
      <c r="H27" s="113"/>
      <c r="I27" s="113"/>
      <c r="J27" s="113"/>
      <c r="K27" s="142"/>
      <c r="L27" s="137"/>
    </row>
    <row r="28" spans="1:12" x14ac:dyDescent="0.2">
      <c r="A28" s="137"/>
      <c r="B28" s="141"/>
      <c r="C28" s="113"/>
      <c r="D28" s="113"/>
      <c r="E28" s="113"/>
      <c r="F28" s="113"/>
      <c r="G28" s="113"/>
      <c r="H28" s="113"/>
      <c r="I28" s="113"/>
      <c r="J28" s="113"/>
      <c r="K28" s="142"/>
      <c r="L28" s="137"/>
    </row>
    <row r="29" spans="1:12" x14ac:dyDescent="0.2">
      <c r="A29" s="137"/>
      <c r="B29" s="141"/>
      <c r="C29" s="113"/>
      <c r="D29" s="113"/>
      <c r="E29" s="113"/>
      <c r="F29" s="113"/>
      <c r="G29" s="113"/>
      <c r="H29" s="113"/>
      <c r="I29" s="113"/>
      <c r="J29" s="113"/>
      <c r="K29" s="142"/>
      <c r="L29" s="137"/>
    </row>
    <row r="30" spans="1:12" x14ac:dyDescent="0.2">
      <c r="A30" s="137"/>
      <c r="B30" s="141"/>
      <c r="C30" s="113"/>
      <c r="D30" s="113"/>
      <c r="E30" s="113"/>
      <c r="F30" s="113"/>
      <c r="G30" s="113"/>
      <c r="H30" s="113"/>
      <c r="I30" s="113"/>
      <c r="J30" s="113"/>
      <c r="K30" s="142"/>
      <c r="L30" s="137"/>
    </row>
    <row r="31" spans="1:12" x14ac:dyDescent="0.2">
      <c r="A31" s="137"/>
      <c r="B31" s="141"/>
      <c r="C31" s="113"/>
      <c r="D31" s="113"/>
      <c r="E31" s="113"/>
      <c r="F31" s="113"/>
      <c r="G31" s="113"/>
      <c r="H31" s="113"/>
      <c r="I31" s="113"/>
      <c r="J31" s="113"/>
      <c r="K31" s="142"/>
      <c r="L31" s="137"/>
    </row>
    <row r="32" spans="1:12" x14ac:dyDescent="0.2">
      <c r="A32" s="137"/>
      <c r="B32" s="141"/>
      <c r="C32" s="113"/>
      <c r="D32" s="113"/>
      <c r="E32" s="113"/>
      <c r="F32" s="113"/>
      <c r="G32" s="113"/>
      <c r="H32" s="113"/>
      <c r="I32" s="113"/>
      <c r="J32" s="113"/>
      <c r="K32" s="142"/>
      <c r="L32" s="137"/>
    </row>
    <row r="33" spans="1:12" x14ac:dyDescent="0.2">
      <c r="A33" s="137"/>
      <c r="B33" s="141"/>
      <c r="C33" s="113"/>
      <c r="D33" s="113"/>
      <c r="E33" s="113"/>
      <c r="F33" s="113"/>
      <c r="G33" s="113"/>
      <c r="H33" s="113"/>
      <c r="I33" s="113"/>
      <c r="J33" s="113"/>
      <c r="K33" s="142"/>
      <c r="L33" s="137"/>
    </row>
    <row r="34" spans="1:12" x14ac:dyDescent="0.2">
      <c r="A34" s="137"/>
      <c r="B34" s="141"/>
      <c r="C34" s="113"/>
      <c r="D34" s="113"/>
      <c r="E34" s="113"/>
      <c r="F34" s="113"/>
      <c r="G34" s="113"/>
      <c r="H34" s="113"/>
      <c r="I34" s="113"/>
      <c r="J34" s="113"/>
      <c r="K34" s="142"/>
      <c r="L34" s="137"/>
    </row>
    <row r="35" spans="1:12" x14ac:dyDescent="0.2">
      <c r="A35" s="137"/>
      <c r="B35" s="141"/>
      <c r="C35" s="113"/>
      <c r="D35" s="113"/>
      <c r="E35" s="113"/>
      <c r="F35" s="113"/>
      <c r="G35" s="113"/>
      <c r="H35" s="113"/>
      <c r="I35" s="113"/>
      <c r="J35" s="113"/>
      <c r="K35" s="142"/>
      <c r="L35" s="137"/>
    </row>
    <row r="36" spans="1:12" ht="15" thickBot="1" x14ac:dyDescent="0.25">
      <c r="A36" s="137"/>
      <c r="B36" s="143"/>
      <c r="C36" s="138"/>
      <c r="D36" s="138"/>
      <c r="E36" s="138"/>
      <c r="F36" s="138"/>
      <c r="G36" s="138"/>
      <c r="H36" s="138"/>
      <c r="I36" s="138"/>
      <c r="J36" s="138"/>
      <c r="K36" s="144"/>
      <c r="L36" s="137"/>
    </row>
    <row r="37" spans="1:12" ht="10.5" customHeight="1" thickTop="1" x14ac:dyDescent="0.2">
      <c r="A37" s="137"/>
      <c r="B37" s="137"/>
      <c r="C37" s="137"/>
      <c r="D37" s="137"/>
      <c r="E37" s="137"/>
      <c r="F37" s="137"/>
      <c r="G37" s="137"/>
      <c r="H37" s="137"/>
      <c r="I37" s="137"/>
      <c r="J37" s="137"/>
      <c r="K37" s="137"/>
      <c r="L37" s="137"/>
    </row>
  </sheetData>
  <sheetProtection algorithmName="SHA-512" hashValue="TVLqFhnwj8arGnPf+AtBibFpbEgvV7ROW3IlAJ8gCA0p5HbBkcPARrLeL6kzHjx4q6praeup72SnsL/F/057/g==" saltValue="lGgQzgjRHUNvOb4pBQIxfg==" spinCount="100000" sheet="1" objects="1" scenarios="1"/>
  <printOptions horizontalCentered="1" verticalCentered="1"/>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T77"/>
  <sheetViews>
    <sheetView showGridLines="0" topLeftCell="A13" zoomScale="55" zoomScaleNormal="55" workbookViewId="0">
      <selection activeCell="C57" sqref="C57"/>
    </sheetView>
  </sheetViews>
  <sheetFormatPr defaultRowHeight="14.25" x14ac:dyDescent="0.2"/>
  <cols>
    <col min="1" max="1" width="3.375" customWidth="1"/>
    <col min="2" max="5" width="18.625" customWidth="1"/>
    <col min="6" max="6" width="22.5" customWidth="1"/>
    <col min="7" max="7" width="23.5" customWidth="1"/>
    <col min="8" max="8" width="25.625" customWidth="1"/>
    <col min="9" max="9" width="23.375" customWidth="1"/>
    <col min="10" max="17" width="25.625" customWidth="1"/>
    <col min="18" max="18" width="27.5" customWidth="1"/>
    <col min="19" max="19" width="25.625" customWidth="1"/>
    <col min="20" max="20" width="15" customWidth="1"/>
    <col min="21" max="21" width="25.625" customWidth="1"/>
    <col min="22" max="22" width="15.5" customWidth="1"/>
  </cols>
  <sheetData>
    <row r="1" spans="2:15" ht="21" thickBot="1" x14ac:dyDescent="0.35">
      <c r="B1" s="134" t="s">
        <v>149</v>
      </c>
      <c r="C1" s="95"/>
      <c r="D1" s="95"/>
      <c r="E1" s="95"/>
      <c r="F1" s="95"/>
      <c r="G1" s="95"/>
      <c r="H1" s="96"/>
      <c r="I1" s="96"/>
      <c r="J1" s="96"/>
      <c r="K1" s="96"/>
      <c r="L1" s="96"/>
      <c r="M1" s="96"/>
      <c r="N1" s="96"/>
    </row>
    <row r="2" spans="2:15" ht="20.25" thickTop="1" thickBot="1" x14ac:dyDescent="0.35">
      <c r="B2" s="5"/>
      <c r="C2" s="4"/>
      <c r="D2" s="4"/>
      <c r="E2" s="4"/>
      <c r="F2" s="4"/>
      <c r="G2" s="4"/>
      <c r="H2" s="3"/>
      <c r="I2" s="3"/>
      <c r="J2" s="3"/>
      <c r="K2" s="3"/>
      <c r="L2" s="3"/>
      <c r="M2" s="3"/>
      <c r="N2" s="3"/>
      <c r="O2" s="3"/>
    </row>
    <row r="3" spans="2:15" ht="25.5" customHeight="1" thickBot="1" x14ac:dyDescent="0.3">
      <c r="B3" s="257" t="s">
        <v>5</v>
      </c>
      <c r="C3" s="255" t="s">
        <v>69</v>
      </c>
      <c r="D3" s="256" t="s">
        <v>37</v>
      </c>
      <c r="E3" s="106"/>
      <c r="F3" s="4"/>
      <c r="G3" s="4"/>
      <c r="H3" s="3"/>
      <c r="I3" s="3"/>
      <c r="J3" s="3"/>
      <c r="K3" s="3"/>
      <c r="L3" s="3"/>
      <c r="M3" s="3"/>
      <c r="N3" s="3"/>
      <c r="O3" s="3"/>
    </row>
    <row r="4" spans="2:15" ht="15" x14ac:dyDescent="0.25">
      <c r="B4" s="4"/>
      <c r="C4" s="4"/>
      <c r="D4" s="4"/>
      <c r="E4" s="4"/>
      <c r="F4" s="4"/>
      <c r="G4" s="4"/>
      <c r="H4" s="3"/>
      <c r="I4" s="3"/>
      <c r="J4" s="3"/>
      <c r="K4" s="3"/>
      <c r="L4" s="3"/>
      <c r="M4" s="3"/>
      <c r="N4" s="3"/>
      <c r="O4" s="3"/>
    </row>
    <row r="5" spans="2:15" ht="15" x14ac:dyDescent="0.25">
      <c r="B5" s="4"/>
      <c r="C5" s="4"/>
      <c r="D5" s="4"/>
      <c r="E5" s="4"/>
      <c r="F5" s="4"/>
      <c r="G5" s="4"/>
      <c r="H5" s="3"/>
      <c r="I5" s="3"/>
      <c r="J5" s="3"/>
      <c r="K5" s="3"/>
      <c r="L5" s="3"/>
      <c r="M5" s="3"/>
    </row>
    <row r="6" spans="2:15" ht="15" x14ac:dyDescent="0.25">
      <c r="B6" s="4"/>
      <c r="C6" s="4"/>
      <c r="D6" s="4"/>
      <c r="E6" s="4"/>
      <c r="F6" s="4"/>
      <c r="G6" s="4"/>
      <c r="H6" s="3"/>
      <c r="I6" s="3"/>
      <c r="J6" s="3"/>
      <c r="K6" s="3"/>
      <c r="L6" s="3"/>
      <c r="M6" s="3"/>
    </row>
    <row r="7" spans="2:15" ht="15" x14ac:dyDescent="0.25">
      <c r="B7" s="4"/>
      <c r="C7" s="4"/>
      <c r="D7" s="4"/>
      <c r="E7" s="4"/>
      <c r="F7" s="4"/>
      <c r="G7" s="4"/>
      <c r="H7" s="3"/>
      <c r="I7" s="3"/>
      <c r="J7" s="3"/>
      <c r="K7" s="3"/>
      <c r="L7" s="3"/>
      <c r="M7" s="3"/>
    </row>
    <row r="8" spans="2:15" ht="15" x14ac:dyDescent="0.25">
      <c r="B8" s="4"/>
      <c r="C8" s="4"/>
      <c r="D8" s="4"/>
      <c r="E8" s="4"/>
      <c r="F8" s="4"/>
      <c r="G8" s="4"/>
      <c r="H8" s="3"/>
      <c r="I8" s="3"/>
      <c r="J8" s="3"/>
      <c r="K8" s="3"/>
      <c r="L8" s="3"/>
      <c r="M8" s="3"/>
    </row>
    <row r="9" spans="2:15" ht="15" x14ac:dyDescent="0.25">
      <c r="B9" s="4"/>
      <c r="C9" s="4"/>
      <c r="D9" s="4"/>
      <c r="E9" s="4"/>
      <c r="F9" s="4"/>
      <c r="G9" s="4"/>
      <c r="H9" s="3"/>
      <c r="I9" s="3"/>
      <c r="J9" s="3"/>
      <c r="K9" s="3"/>
      <c r="L9" s="3"/>
      <c r="M9" s="3"/>
    </row>
    <row r="10" spans="2:15" ht="15" x14ac:dyDescent="0.25">
      <c r="B10" s="4"/>
      <c r="C10" s="4"/>
      <c r="D10" s="4"/>
      <c r="E10" s="4"/>
      <c r="F10" s="4"/>
      <c r="G10" s="4"/>
      <c r="H10" s="3"/>
      <c r="I10" s="3"/>
      <c r="J10" s="3"/>
      <c r="K10" s="3"/>
      <c r="L10" s="3"/>
      <c r="M10" s="3"/>
    </row>
    <row r="11" spans="2:15" ht="15" x14ac:dyDescent="0.25">
      <c r="B11" s="4"/>
      <c r="C11" s="4"/>
      <c r="D11" s="4"/>
      <c r="E11" s="4"/>
      <c r="F11" s="4"/>
      <c r="G11" s="4"/>
      <c r="H11" s="3"/>
      <c r="I11" s="3"/>
      <c r="J11" s="3"/>
      <c r="K11" s="3"/>
      <c r="L11" s="3"/>
      <c r="M11" s="3"/>
    </row>
    <row r="12" spans="2:15" ht="15" x14ac:dyDescent="0.25">
      <c r="B12" s="4"/>
      <c r="C12" s="4"/>
      <c r="D12" s="4"/>
      <c r="E12" s="4"/>
      <c r="F12" s="4"/>
      <c r="G12" s="4"/>
      <c r="H12" s="3"/>
      <c r="I12" s="3"/>
      <c r="J12" s="3"/>
      <c r="K12" s="3"/>
      <c r="L12" s="3"/>
      <c r="M12" s="3"/>
    </row>
    <row r="13" spans="2:15" ht="15" x14ac:dyDescent="0.25">
      <c r="B13" s="4"/>
      <c r="C13" s="4"/>
      <c r="D13" s="4"/>
      <c r="E13" s="4"/>
      <c r="F13" s="4"/>
      <c r="G13" s="4"/>
      <c r="H13" s="3"/>
      <c r="I13" s="3"/>
      <c r="J13" s="3"/>
      <c r="K13" s="3"/>
      <c r="L13" s="3"/>
      <c r="M13" s="3"/>
    </row>
    <row r="14" spans="2:15" ht="15" x14ac:dyDescent="0.25">
      <c r="B14" s="4"/>
      <c r="C14" s="4"/>
      <c r="D14" s="4"/>
      <c r="E14" s="4"/>
      <c r="F14" s="4"/>
      <c r="G14" s="4"/>
      <c r="H14" s="3"/>
      <c r="I14" s="3"/>
      <c r="J14" s="3"/>
      <c r="K14" s="3"/>
      <c r="L14" s="3"/>
      <c r="M14" s="3"/>
    </row>
    <row r="15" spans="2:15" ht="15" x14ac:dyDescent="0.25">
      <c r="B15" s="4"/>
      <c r="C15" s="4"/>
      <c r="D15" s="4"/>
      <c r="E15" s="4"/>
      <c r="F15" s="4"/>
      <c r="G15" s="4"/>
      <c r="H15" s="3"/>
      <c r="I15" s="3"/>
      <c r="J15" s="3"/>
      <c r="K15" s="3"/>
      <c r="L15" s="3"/>
      <c r="M15" s="3"/>
    </row>
    <row r="16" spans="2:15" ht="15" x14ac:dyDescent="0.25">
      <c r="B16" s="4"/>
      <c r="C16" s="4"/>
      <c r="D16" s="4"/>
      <c r="E16" s="4"/>
      <c r="F16" s="4"/>
      <c r="G16" s="4"/>
      <c r="H16" s="3"/>
      <c r="I16" s="3"/>
      <c r="J16" s="3"/>
      <c r="K16" s="3"/>
      <c r="L16" s="3"/>
      <c r="M16" s="3"/>
    </row>
    <row r="17" spans="2:13" ht="15" x14ac:dyDescent="0.25">
      <c r="B17" s="4"/>
      <c r="C17" s="4"/>
      <c r="D17" s="4"/>
      <c r="E17" s="4"/>
      <c r="F17" s="4"/>
      <c r="G17" s="4"/>
      <c r="H17" s="3"/>
      <c r="I17" s="3"/>
      <c r="J17" s="3"/>
      <c r="K17" s="3"/>
      <c r="L17" s="3"/>
      <c r="M17" s="3"/>
    </row>
    <row r="18" spans="2:13" ht="15" x14ac:dyDescent="0.25">
      <c r="B18" s="4"/>
      <c r="C18" s="4"/>
      <c r="D18" s="4"/>
      <c r="E18" s="4"/>
      <c r="F18" s="4"/>
      <c r="G18" s="4"/>
      <c r="H18" s="3"/>
      <c r="I18" s="3"/>
      <c r="J18" s="3"/>
      <c r="K18" s="3"/>
      <c r="L18" s="3"/>
      <c r="M18" s="3"/>
    </row>
    <row r="19" spans="2:13" ht="15" x14ac:dyDescent="0.25">
      <c r="B19" s="4"/>
      <c r="C19" s="4"/>
      <c r="D19" s="4"/>
      <c r="E19" s="4"/>
      <c r="F19" s="4"/>
      <c r="G19" s="4"/>
      <c r="H19" s="3"/>
      <c r="I19" s="3"/>
      <c r="J19" s="3"/>
      <c r="K19" s="3"/>
      <c r="L19" s="3"/>
      <c r="M19" s="3"/>
    </row>
    <row r="20" spans="2:13" ht="15" x14ac:dyDescent="0.25">
      <c r="B20" s="4"/>
      <c r="C20" s="4"/>
      <c r="D20" s="4"/>
      <c r="E20" s="4"/>
      <c r="F20" s="4"/>
      <c r="G20" s="4"/>
      <c r="H20" s="3"/>
      <c r="I20" s="3"/>
      <c r="J20" s="3"/>
      <c r="K20" s="3"/>
      <c r="L20" s="3"/>
      <c r="M20" s="3"/>
    </row>
    <row r="21" spans="2:13" ht="15" x14ac:dyDescent="0.25">
      <c r="B21" s="4"/>
      <c r="C21" s="4"/>
      <c r="D21" s="4"/>
      <c r="E21" s="4"/>
      <c r="F21" s="4"/>
      <c r="G21" s="4"/>
      <c r="H21" s="3"/>
      <c r="I21" s="3"/>
      <c r="J21" s="3"/>
      <c r="K21" s="3"/>
      <c r="L21" s="3"/>
      <c r="M21" s="3"/>
    </row>
    <row r="22" spans="2:13" ht="15" x14ac:dyDescent="0.25">
      <c r="B22" s="4"/>
      <c r="C22" s="4"/>
      <c r="D22" s="4"/>
      <c r="E22" s="4"/>
      <c r="F22" s="4"/>
      <c r="G22" s="4"/>
      <c r="H22" s="3"/>
      <c r="I22" s="3"/>
      <c r="J22" s="3"/>
      <c r="K22" s="3"/>
      <c r="L22" s="3"/>
      <c r="M22" s="3"/>
    </row>
    <row r="23" spans="2:13" ht="15" x14ac:dyDescent="0.25">
      <c r="B23" s="4"/>
      <c r="C23" s="4"/>
      <c r="D23" s="4"/>
      <c r="E23" s="4"/>
      <c r="F23" s="4"/>
      <c r="G23" s="4"/>
      <c r="H23" s="3"/>
      <c r="I23" s="3"/>
      <c r="J23" s="3"/>
      <c r="K23" s="3"/>
      <c r="L23" s="3"/>
      <c r="M23" s="3"/>
    </row>
    <row r="24" spans="2:13" ht="15" x14ac:dyDescent="0.25">
      <c r="B24" s="4"/>
      <c r="C24" s="4"/>
      <c r="D24" s="4"/>
      <c r="E24" s="4"/>
      <c r="F24" s="4"/>
      <c r="G24" s="4"/>
      <c r="H24" s="3"/>
      <c r="I24" s="3"/>
      <c r="J24" s="3"/>
      <c r="K24" s="3"/>
      <c r="L24" s="3"/>
      <c r="M24" s="3"/>
    </row>
    <row r="25" spans="2:13" ht="15" x14ac:dyDescent="0.25">
      <c r="B25" s="4"/>
      <c r="C25" s="4"/>
      <c r="D25" s="4"/>
      <c r="E25" s="4"/>
      <c r="F25" s="4"/>
      <c r="G25" s="4"/>
      <c r="H25" s="3"/>
      <c r="I25" s="3"/>
      <c r="J25" s="3"/>
      <c r="K25" s="3"/>
      <c r="L25" s="3"/>
      <c r="M25" s="3"/>
    </row>
    <row r="26" spans="2:13" ht="15" x14ac:dyDescent="0.25">
      <c r="B26" s="4"/>
      <c r="C26" s="4"/>
      <c r="D26" s="4"/>
      <c r="E26" s="4"/>
      <c r="F26" s="4"/>
      <c r="G26" s="4"/>
      <c r="H26" s="3"/>
      <c r="I26" s="3"/>
      <c r="J26" s="3"/>
      <c r="K26" s="3"/>
      <c r="L26" s="3"/>
      <c r="M26" s="3"/>
    </row>
    <row r="27" spans="2:13" ht="15" x14ac:dyDescent="0.25">
      <c r="B27" s="4"/>
      <c r="C27" s="4"/>
      <c r="D27" s="4"/>
      <c r="E27" s="4"/>
      <c r="F27" s="4"/>
      <c r="G27" s="4"/>
      <c r="H27" s="3"/>
      <c r="I27" s="3"/>
      <c r="J27" s="3"/>
      <c r="K27" s="3"/>
      <c r="L27" s="3"/>
      <c r="M27" s="3"/>
    </row>
    <row r="28" spans="2:13" ht="15" x14ac:dyDescent="0.25">
      <c r="B28" s="4"/>
      <c r="C28" s="4"/>
      <c r="D28" s="4"/>
      <c r="E28" s="4"/>
      <c r="F28" s="4"/>
      <c r="G28" s="4"/>
      <c r="H28" s="3"/>
      <c r="I28" s="3"/>
      <c r="J28" s="3"/>
      <c r="K28" s="3"/>
      <c r="L28" s="3"/>
      <c r="M28" s="3"/>
    </row>
    <row r="29" spans="2:13" ht="15" x14ac:dyDescent="0.25">
      <c r="B29" s="4"/>
      <c r="C29" s="4"/>
      <c r="D29" s="4"/>
      <c r="E29" s="4"/>
      <c r="F29" s="4"/>
      <c r="G29" s="4"/>
      <c r="H29" s="3"/>
      <c r="I29" s="3"/>
      <c r="J29" s="3"/>
      <c r="K29" s="3"/>
      <c r="L29" s="3"/>
      <c r="M29" s="3"/>
    </row>
    <row r="30" spans="2:13" ht="15" x14ac:dyDescent="0.25">
      <c r="B30" s="4"/>
      <c r="C30" s="4"/>
      <c r="D30" s="4"/>
      <c r="E30" s="4"/>
      <c r="F30" s="4"/>
      <c r="G30" s="4"/>
      <c r="H30" s="3"/>
      <c r="I30" s="3"/>
      <c r="J30" s="3"/>
      <c r="K30" s="3"/>
      <c r="L30" s="3"/>
      <c r="M30" s="3"/>
    </row>
    <row r="31" spans="2:13" ht="15" x14ac:dyDescent="0.25">
      <c r="B31" s="4"/>
      <c r="C31" s="4"/>
      <c r="D31" s="4"/>
      <c r="E31" s="4"/>
      <c r="F31" s="4"/>
      <c r="G31" s="4"/>
      <c r="H31" s="3"/>
      <c r="I31" s="3"/>
      <c r="J31" s="3"/>
      <c r="K31" s="3"/>
      <c r="L31" s="3"/>
      <c r="M31" s="3"/>
    </row>
    <row r="32" spans="2:13" ht="21" customHeight="1" x14ac:dyDescent="0.25">
      <c r="B32" s="4"/>
      <c r="C32" s="4"/>
      <c r="D32" s="4"/>
      <c r="E32" s="4"/>
      <c r="F32" s="4"/>
      <c r="G32" s="191" t="s">
        <v>42</v>
      </c>
      <c r="H32" s="192"/>
      <c r="I32" s="192"/>
      <c r="J32" s="192"/>
      <c r="K32" s="48"/>
      <c r="L32" s="97"/>
      <c r="M32" s="3"/>
    </row>
    <row r="33" spans="2:20" ht="18" x14ac:dyDescent="0.25">
      <c r="B33" s="4"/>
      <c r="C33" s="4"/>
      <c r="D33" s="4"/>
      <c r="E33" s="4"/>
      <c r="F33" s="4"/>
      <c r="G33" s="181" t="s">
        <v>0</v>
      </c>
      <c r="H33" s="181" t="s">
        <v>44</v>
      </c>
      <c r="I33" s="135" t="s">
        <v>66</v>
      </c>
      <c r="J33" s="181" t="s">
        <v>45</v>
      </c>
      <c r="K33" s="181" t="s">
        <v>115</v>
      </c>
      <c r="L33" s="97"/>
      <c r="M33" s="3"/>
    </row>
    <row r="34" spans="2:20" ht="18" hidden="1" x14ac:dyDescent="0.25">
      <c r="B34" s="4"/>
      <c r="C34" s="4"/>
      <c r="D34" s="4"/>
      <c r="E34" s="4"/>
      <c r="F34" s="4"/>
      <c r="G34" s="188">
        <v>2007</v>
      </c>
      <c r="H34" s="189">
        <f t="shared" ref="H34:H45" si="0">SUM(H50:R50)</f>
        <v>47661331</v>
      </c>
      <c r="I34" s="193">
        <v>1.0192738682205289</v>
      </c>
      <c r="J34" s="189">
        <f t="shared" ref="J34:J45" si="1">I34*H34</f>
        <v>48579949.212909006</v>
      </c>
      <c r="K34" s="48"/>
      <c r="L34" s="97"/>
      <c r="M34" s="3"/>
    </row>
    <row r="35" spans="2:20" ht="15.75" x14ac:dyDescent="0.25">
      <c r="B35" s="4"/>
      <c r="C35" s="4"/>
      <c r="D35" s="4"/>
      <c r="E35" s="4"/>
      <c r="F35" s="4"/>
      <c r="G35" s="160">
        <v>2011</v>
      </c>
      <c r="H35" s="190">
        <f t="shared" si="0"/>
        <v>48911126</v>
      </c>
      <c r="I35" s="91">
        <v>1</v>
      </c>
      <c r="J35" s="190">
        <f t="shared" si="1"/>
        <v>48911126</v>
      </c>
      <c r="K35" s="177">
        <f>(J35/J34)-1</f>
        <v>6.8171497182831775E-3</v>
      </c>
      <c r="L35" s="97"/>
      <c r="M35" s="3"/>
    </row>
    <row r="36" spans="2:20" ht="24.95" customHeight="1" x14ac:dyDescent="0.25">
      <c r="B36" s="4"/>
      <c r="C36" s="4"/>
      <c r="D36" s="4"/>
      <c r="E36" s="4"/>
      <c r="F36" s="4"/>
      <c r="G36" s="160">
        <v>2012</v>
      </c>
      <c r="H36" s="190">
        <f t="shared" si="0"/>
        <v>50298752</v>
      </c>
      <c r="I36" s="158">
        <v>0.973349733497335</v>
      </c>
      <c r="J36" s="190">
        <f t="shared" si="1"/>
        <v>48958276.854448549</v>
      </c>
      <c r="K36" s="177">
        <f>(J36/J35)-1</f>
        <v>9.6401081521912957E-4</v>
      </c>
      <c r="L36" s="97"/>
      <c r="M36" s="3"/>
    </row>
    <row r="37" spans="2:20" ht="24.95" customHeight="1" x14ac:dyDescent="0.25">
      <c r="B37" s="4"/>
      <c r="C37" s="4"/>
      <c r="D37" s="4"/>
      <c r="E37" s="4"/>
      <c r="F37" s="4"/>
      <c r="G37" s="160">
        <v>2013</v>
      </c>
      <c r="H37" s="190">
        <f t="shared" si="0"/>
        <v>52563957</v>
      </c>
      <c r="I37" s="158">
        <v>0.95841744045215993</v>
      </c>
      <c r="J37" s="190">
        <f t="shared" si="1"/>
        <v>50378213.127977394</v>
      </c>
      <c r="K37" s="177">
        <f t="shared" ref="K37:K45" si="2">(J37/J36)-1</f>
        <v>2.9002987130251068E-2</v>
      </c>
      <c r="L37" s="97"/>
      <c r="M37" s="3"/>
    </row>
    <row r="38" spans="2:20" ht="24.95" customHeight="1" x14ac:dyDescent="0.25">
      <c r="B38" s="4"/>
      <c r="C38" s="4"/>
      <c r="D38" s="4"/>
      <c r="E38" s="4"/>
      <c r="F38" s="4"/>
      <c r="G38" s="160">
        <v>2014</v>
      </c>
      <c r="H38" s="190">
        <f t="shared" si="0"/>
        <v>61450446</v>
      </c>
      <c r="I38" s="158">
        <v>0.94540241328501451</v>
      </c>
      <c r="J38" s="190">
        <f t="shared" si="1"/>
        <v>58095399.945840463</v>
      </c>
      <c r="K38" s="177">
        <f t="shared" si="2"/>
        <v>0.15318500476106323</v>
      </c>
      <c r="L38" s="97"/>
      <c r="M38" s="3"/>
    </row>
    <row r="39" spans="2:20" ht="24.95" customHeight="1" x14ac:dyDescent="0.25">
      <c r="B39" s="4"/>
      <c r="C39" s="4"/>
      <c r="D39" s="4"/>
      <c r="E39" s="4"/>
      <c r="F39" s="4"/>
      <c r="G39" s="160">
        <v>2015</v>
      </c>
      <c r="H39" s="190">
        <f t="shared" si="0"/>
        <v>63258751</v>
      </c>
      <c r="I39" s="158">
        <v>0.93025078369905967</v>
      </c>
      <c r="J39" s="190">
        <f t="shared" si="1"/>
        <v>58846502.693573676</v>
      </c>
      <c r="K39" s="177">
        <f t="shared" si="2"/>
        <v>1.2928781769872222E-2</v>
      </c>
      <c r="L39" s="97"/>
      <c r="M39" s="3"/>
    </row>
    <row r="40" spans="2:20" ht="24.95" customHeight="1" x14ac:dyDescent="0.25">
      <c r="B40" s="4"/>
      <c r="C40" s="4"/>
      <c r="D40" s="4"/>
      <c r="E40" s="4"/>
      <c r="F40" s="4"/>
      <c r="G40" s="160">
        <v>2016</v>
      </c>
      <c r="H40" s="190">
        <f t="shared" si="0"/>
        <v>65191046</v>
      </c>
      <c r="I40" s="158">
        <v>0.92481495909622136</v>
      </c>
      <c r="J40" s="190">
        <f t="shared" si="1"/>
        <v>60289654.539929882</v>
      </c>
      <c r="K40" s="177">
        <f t="shared" si="2"/>
        <v>2.4524003641660741E-2</v>
      </c>
      <c r="L40" s="97"/>
      <c r="M40" s="3"/>
    </row>
    <row r="41" spans="2:20" ht="24.95" customHeight="1" x14ac:dyDescent="0.25">
      <c r="B41" s="4"/>
      <c r="C41" s="4"/>
      <c r="D41" s="4"/>
      <c r="E41" s="4"/>
      <c r="F41" s="4"/>
      <c r="G41" s="160">
        <v>2017</v>
      </c>
      <c r="H41" s="190">
        <f t="shared" si="0"/>
        <v>66287875</v>
      </c>
      <c r="I41" s="158">
        <v>0.91132437619961615</v>
      </c>
      <c r="J41" s="190">
        <f t="shared" si="1"/>
        <v>60409756.333973132</v>
      </c>
      <c r="K41" s="177">
        <f t="shared" si="2"/>
        <v>1.9920796521351036E-3</v>
      </c>
      <c r="L41" s="97"/>
      <c r="M41" s="3"/>
    </row>
    <row r="42" spans="2:20" ht="24.95" customHeight="1" x14ac:dyDescent="0.25">
      <c r="B42" s="4"/>
      <c r="C42" s="4"/>
      <c r="D42" s="4"/>
      <c r="E42" s="4"/>
      <c r="F42" s="4"/>
      <c r="G42" s="160">
        <v>2018</v>
      </c>
      <c r="H42" s="190">
        <f t="shared" si="0"/>
        <v>68944963</v>
      </c>
      <c r="I42" s="158">
        <v>0.88913857677902619</v>
      </c>
      <c r="J42" s="190">
        <f t="shared" si="1"/>
        <v>61301626.277902618</v>
      </c>
      <c r="K42" s="177">
        <f t="shared" si="2"/>
        <v>1.4763673917153719E-2</v>
      </c>
      <c r="L42" s="97"/>
      <c r="M42" s="3"/>
    </row>
    <row r="43" spans="2:20" ht="24.95" customHeight="1" x14ac:dyDescent="0.25">
      <c r="B43" s="4"/>
      <c r="C43" s="4"/>
      <c r="D43" s="4"/>
      <c r="E43" s="4"/>
      <c r="F43" s="4"/>
      <c r="G43" s="160">
        <v>2019</v>
      </c>
      <c r="H43" s="190">
        <f t="shared" si="0"/>
        <v>71077880</v>
      </c>
      <c r="I43" s="158">
        <v>0.86076867295141402</v>
      </c>
      <c r="J43" s="190">
        <f t="shared" si="1"/>
        <v>61181612.443799853</v>
      </c>
      <c r="K43" s="177">
        <f t="shared" si="2"/>
        <v>-1.9577593840447438E-3</v>
      </c>
      <c r="L43" s="97"/>
      <c r="M43" s="3"/>
    </row>
    <row r="44" spans="2:20" ht="24.95" customHeight="1" x14ac:dyDescent="0.25">
      <c r="B44" s="4"/>
      <c r="C44" s="4"/>
      <c r="D44" s="4"/>
      <c r="E44" s="4"/>
      <c r="F44" s="4"/>
      <c r="G44" s="160">
        <v>2020</v>
      </c>
      <c r="H44" s="190">
        <f t="shared" si="0"/>
        <v>72473054</v>
      </c>
      <c r="I44" s="158">
        <v>0.84483985765124558</v>
      </c>
      <c r="J44" s="190">
        <f t="shared" si="1"/>
        <v>61228124.624911033</v>
      </c>
      <c r="K44" s="177">
        <f t="shared" si="2"/>
        <v>7.6023137104974658E-4</v>
      </c>
      <c r="L44" s="97"/>
      <c r="M44" s="3"/>
    </row>
    <row r="45" spans="2:20" ht="24.95" customHeight="1" x14ac:dyDescent="0.25">
      <c r="B45" s="4"/>
      <c r="C45" s="4"/>
      <c r="D45" s="4"/>
      <c r="E45" s="4"/>
      <c r="F45" s="4"/>
      <c r="G45" s="160">
        <v>2021</v>
      </c>
      <c r="H45" s="190">
        <f t="shared" si="0"/>
        <v>71928133</v>
      </c>
      <c r="I45" s="158">
        <v>0.83503341540626097</v>
      </c>
      <c r="J45" s="190">
        <f t="shared" si="1"/>
        <v>60062394.562785789</v>
      </c>
      <c r="K45" s="177">
        <f t="shared" si="2"/>
        <v>-1.9039127349834928E-2</v>
      </c>
      <c r="L45" s="97"/>
      <c r="M45" s="3"/>
    </row>
    <row r="46" spans="2:20" ht="15" x14ac:dyDescent="0.25">
      <c r="B46" s="4"/>
      <c r="C46" s="4"/>
      <c r="D46" s="4"/>
      <c r="E46" s="4"/>
      <c r="F46" s="4"/>
      <c r="G46" s="194" t="s">
        <v>173</v>
      </c>
      <c r="H46" s="97"/>
      <c r="I46" s="97"/>
      <c r="J46" s="97"/>
      <c r="K46" s="97"/>
      <c r="L46" s="97"/>
      <c r="M46" s="3"/>
    </row>
    <row r="47" spans="2:20" ht="15" x14ac:dyDescent="0.25">
      <c r="B47" s="4"/>
      <c r="C47" s="4"/>
      <c r="D47" s="4"/>
      <c r="E47" s="4"/>
      <c r="F47" s="4"/>
      <c r="G47" s="4"/>
      <c r="H47" s="3"/>
      <c r="I47" s="3"/>
      <c r="J47" s="3"/>
      <c r="K47" s="3"/>
      <c r="L47" s="3"/>
      <c r="M47" s="3"/>
    </row>
    <row r="48" spans="2:20" ht="18" customHeight="1" x14ac:dyDescent="0.25">
      <c r="B48" s="4"/>
      <c r="C48" s="4"/>
      <c r="D48" s="4"/>
      <c r="E48" s="4"/>
      <c r="F48" s="4"/>
      <c r="G48" s="187" t="s">
        <v>174</v>
      </c>
      <c r="H48" s="97"/>
      <c r="I48" s="97"/>
      <c r="J48" s="97"/>
      <c r="K48" s="97"/>
      <c r="L48" s="97"/>
      <c r="M48" s="97"/>
      <c r="N48" s="48"/>
      <c r="O48" s="48"/>
      <c r="P48" s="48"/>
      <c r="Q48" s="48"/>
      <c r="R48" s="48"/>
      <c r="S48" s="48"/>
      <c r="T48" s="48"/>
    </row>
    <row r="49" spans="2:20" ht="36" x14ac:dyDescent="0.2">
      <c r="C49" s="104"/>
      <c r="D49" s="104"/>
      <c r="E49" s="104"/>
      <c r="G49" s="181" t="s">
        <v>0</v>
      </c>
      <c r="H49" s="181" t="s">
        <v>28</v>
      </c>
      <c r="I49" s="181" t="s">
        <v>39</v>
      </c>
      <c r="J49" s="181" t="s">
        <v>103</v>
      </c>
      <c r="K49" s="181" t="s">
        <v>40</v>
      </c>
      <c r="L49" s="181" t="s">
        <v>99</v>
      </c>
      <c r="M49" s="181" t="s">
        <v>100</v>
      </c>
      <c r="N49" s="181" t="s">
        <v>101</v>
      </c>
      <c r="O49" s="181" t="s">
        <v>41</v>
      </c>
      <c r="P49" s="181" t="s">
        <v>102</v>
      </c>
      <c r="Q49" s="181" t="s">
        <v>26</v>
      </c>
      <c r="R49" s="181" t="s">
        <v>104</v>
      </c>
      <c r="S49" s="48"/>
      <c r="T49" s="48"/>
    </row>
    <row r="50" spans="2:20" ht="18" hidden="1" x14ac:dyDescent="0.2">
      <c r="C50" s="104"/>
      <c r="D50" s="104"/>
      <c r="E50" s="104"/>
      <c r="G50" s="188">
        <v>2010</v>
      </c>
      <c r="H50" s="189">
        <v>28040595</v>
      </c>
      <c r="I50" s="189">
        <v>2349402</v>
      </c>
      <c r="J50" s="189">
        <v>2915492</v>
      </c>
      <c r="K50" s="189">
        <v>2872974</v>
      </c>
      <c r="L50" s="189">
        <v>3136068</v>
      </c>
      <c r="M50" s="189">
        <v>2386429</v>
      </c>
      <c r="N50" s="189">
        <v>982164</v>
      </c>
      <c r="O50" s="189">
        <v>497594</v>
      </c>
      <c r="P50" s="189">
        <v>1810489</v>
      </c>
      <c r="Q50" s="189">
        <v>2416342</v>
      </c>
      <c r="R50" s="189">
        <f>251332+2450</f>
        <v>253782</v>
      </c>
      <c r="S50" s="48"/>
      <c r="T50" s="48"/>
    </row>
    <row r="51" spans="2:20" ht="24.95" customHeight="1" x14ac:dyDescent="0.2">
      <c r="C51" s="104"/>
      <c r="D51" s="104"/>
      <c r="E51" s="104"/>
      <c r="G51" s="160">
        <v>2011</v>
      </c>
      <c r="H51" s="190">
        <v>28201618</v>
      </c>
      <c r="I51" s="190">
        <v>2298814</v>
      </c>
      <c r="J51" s="190">
        <v>3101849</v>
      </c>
      <c r="K51" s="190">
        <v>3249296</v>
      </c>
      <c r="L51" s="190">
        <v>2940818</v>
      </c>
      <c r="M51" s="190">
        <v>2649602</v>
      </c>
      <c r="N51" s="190">
        <v>1310503</v>
      </c>
      <c r="O51" s="190">
        <v>512649</v>
      </c>
      <c r="P51" s="190">
        <v>1874324</v>
      </c>
      <c r="Q51" s="190">
        <v>2496978</v>
      </c>
      <c r="R51" s="190">
        <f>273473+1202</f>
        <v>274675</v>
      </c>
      <c r="S51" s="48"/>
      <c r="T51" s="48"/>
    </row>
    <row r="52" spans="2:20" ht="24.95" customHeight="1" x14ac:dyDescent="0.2">
      <c r="C52" s="104"/>
      <c r="D52" s="104"/>
      <c r="E52" s="104"/>
      <c r="G52" s="160">
        <v>2012</v>
      </c>
      <c r="H52" s="190">
        <v>29354681</v>
      </c>
      <c r="I52" s="190">
        <v>2202145</v>
      </c>
      <c r="J52" s="190">
        <v>2982173</v>
      </c>
      <c r="K52" s="190">
        <v>3344924</v>
      </c>
      <c r="L52" s="190">
        <v>3264651</v>
      </c>
      <c r="M52" s="190">
        <v>2506349</v>
      </c>
      <c r="N52" s="190">
        <v>1290579</v>
      </c>
      <c r="O52" s="190">
        <v>548274</v>
      </c>
      <c r="P52" s="190">
        <v>1828515</v>
      </c>
      <c r="Q52" s="190">
        <v>2648347</v>
      </c>
      <c r="R52" s="190">
        <f>327562+552</f>
        <v>328114</v>
      </c>
      <c r="S52" s="48"/>
      <c r="T52" s="48"/>
    </row>
    <row r="53" spans="2:20" ht="24.95" customHeight="1" x14ac:dyDescent="0.2">
      <c r="C53" s="104"/>
      <c r="D53" s="104"/>
      <c r="E53" s="104"/>
      <c r="G53" s="160">
        <v>2013</v>
      </c>
      <c r="H53" s="190">
        <v>30289680</v>
      </c>
      <c r="I53" s="190">
        <v>2073154</v>
      </c>
      <c r="J53" s="190">
        <v>3290911</v>
      </c>
      <c r="K53" s="190">
        <v>3173543</v>
      </c>
      <c r="L53" s="190">
        <v>3409873</v>
      </c>
      <c r="M53" s="190">
        <v>2873803</v>
      </c>
      <c r="N53" s="190">
        <v>1409981</v>
      </c>
      <c r="O53" s="190">
        <v>670534</v>
      </c>
      <c r="P53" s="190">
        <v>1844291</v>
      </c>
      <c r="Q53" s="190">
        <v>2953116</v>
      </c>
      <c r="R53" s="190">
        <f>296362+278709</f>
        <v>575071</v>
      </c>
      <c r="S53" s="48"/>
      <c r="T53" s="48"/>
    </row>
    <row r="54" spans="2:20" ht="24.95" customHeight="1" x14ac:dyDescent="0.2">
      <c r="C54" s="104"/>
      <c r="D54" s="104"/>
      <c r="E54" s="104"/>
      <c r="G54" s="160">
        <v>2014</v>
      </c>
      <c r="H54" s="190">
        <v>31005937</v>
      </c>
      <c r="I54" s="190">
        <v>9096294</v>
      </c>
      <c r="J54" s="190">
        <v>3503288</v>
      </c>
      <c r="K54" s="190">
        <v>3586304</v>
      </c>
      <c r="L54" s="190">
        <v>3191323</v>
      </c>
      <c r="M54" s="190">
        <v>3100528</v>
      </c>
      <c r="N54" s="190">
        <v>1341085</v>
      </c>
      <c r="O54" s="190">
        <v>678665</v>
      </c>
      <c r="P54" s="190">
        <v>2173008</v>
      </c>
      <c r="Q54" s="190">
        <v>3325244</v>
      </c>
      <c r="R54" s="190">
        <f>448529+241</f>
        <v>448770</v>
      </c>
      <c r="S54" s="48"/>
      <c r="T54" s="48"/>
    </row>
    <row r="55" spans="2:20" ht="24.95" customHeight="1" x14ac:dyDescent="0.2">
      <c r="C55" s="104"/>
      <c r="D55" s="104"/>
      <c r="E55" s="104"/>
      <c r="G55" s="160">
        <v>2015</v>
      </c>
      <c r="H55" s="190">
        <v>32320635</v>
      </c>
      <c r="I55" s="190">
        <v>8898572</v>
      </c>
      <c r="J55" s="190">
        <v>3988593</v>
      </c>
      <c r="K55" s="190">
        <v>3536394</v>
      </c>
      <c r="L55" s="190">
        <v>3339484</v>
      </c>
      <c r="M55" s="190">
        <v>3245293</v>
      </c>
      <c r="N55" s="190">
        <v>1352094</v>
      </c>
      <c r="O55" s="190">
        <v>623595</v>
      </c>
      <c r="P55" s="190">
        <v>2391315</v>
      </c>
      <c r="Q55" s="190">
        <v>3076912</v>
      </c>
      <c r="R55" s="190">
        <f>485681+183</f>
        <v>485864</v>
      </c>
      <c r="S55" s="48"/>
      <c r="T55" s="48"/>
    </row>
    <row r="56" spans="2:20" ht="24.95" customHeight="1" x14ac:dyDescent="0.2">
      <c r="C56" s="104"/>
      <c r="D56" s="104"/>
      <c r="E56" s="104"/>
      <c r="G56" s="160">
        <v>2016</v>
      </c>
      <c r="H56" s="190">
        <v>32858936</v>
      </c>
      <c r="I56" s="190">
        <v>8813562</v>
      </c>
      <c r="J56" s="190">
        <v>4780922</v>
      </c>
      <c r="K56" s="190">
        <v>4072400</v>
      </c>
      <c r="L56" s="190">
        <v>3256096</v>
      </c>
      <c r="M56" s="190">
        <v>3332771</v>
      </c>
      <c r="N56" s="190">
        <v>1562159</v>
      </c>
      <c r="O56" s="190">
        <v>657834</v>
      </c>
      <c r="P56" s="190">
        <v>2121028</v>
      </c>
      <c r="Q56" s="190">
        <v>3275818</v>
      </c>
      <c r="R56" s="190">
        <f>459520</f>
        <v>459520</v>
      </c>
      <c r="S56" s="48"/>
      <c r="T56" s="48"/>
    </row>
    <row r="57" spans="2:20" ht="24.95" customHeight="1" x14ac:dyDescent="0.2">
      <c r="C57" s="104"/>
      <c r="D57" s="104"/>
      <c r="E57" s="104"/>
      <c r="G57" s="160">
        <v>2017</v>
      </c>
      <c r="H57" s="190">
        <v>33962973</v>
      </c>
      <c r="I57" s="190">
        <v>8651368</v>
      </c>
      <c r="J57" s="190">
        <v>4493076</v>
      </c>
      <c r="K57" s="190">
        <v>3503076</v>
      </c>
      <c r="L57" s="190">
        <v>3432979</v>
      </c>
      <c r="M57" s="190">
        <v>3410566</v>
      </c>
      <c r="N57" s="190">
        <v>1592300</v>
      </c>
      <c r="O57" s="190">
        <v>633538</v>
      </c>
      <c r="P57" s="190">
        <v>2293168</v>
      </c>
      <c r="Q57" s="190">
        <v>3374271</v>
      </c>
      <c r="R57" s="190">
        <f>500571+439989</f>
        <v>940560</v>
      </c>
      <c r="S57" s="48"/>
      <c r="T57" s="48"/>
    </row>
    <row r="58" spans="2:20" ht="24.95" customHeight="1" x14ac:dyDescent="0.2">
      <c r="C58" s="104"/>
      <c r="D58" s="104"/>
      <c r="E58" s="104"/>
      <c r="G58" s="160">
        <v>2018</v>
      </c>
      <c r="H58" s="190">
        <v>34716640</v>
      </c>
      <c r="I58" s="190">
        <v>8542607</v>
      </c>
      <c r="J58" s="190">
        <v>4687641</v>
      </c>
      <c r="K58" s="190">
        <v>4168291</v>
      </c>
      <c r="L58" s="190">
        <v>3580132</v>
      </c>
      <c r="M58" s="190">
        <v>3345948</v>
      </c>
      <c r="N58" s="190">
        <v>2129121</v>
      </c>
      <c r="O58" s="190">
        <v>860318</v>
      </c>
      <c r="P58" s="190">
        <v>2602589</v>
      </c>
      <c r="Q58" s="190">
        <v>3770149</v>
      </c>
      <c r="R58" s="190">
        <f>526890+14637</f>
        <v>541527</v>
      </c>
      <c r="S58" s="48"/>
      <c r="T58" s="48"/>
    </row>
    <row r="59" spans="2:20" ht="24.95" customHeight="1" x14ac:dyDescent="0.2">
      <c r="C59" s="104"/>
      <c r="D59" s="104"/>
      <c r="E59" s="104"/>
      <c r="G59" s="160">
        <v>2019</v>
      </c>
      <c r="H59" s="190">
        <v>35809182</v>
      </c>
      <c r="I59" s="190">
        <v>8375286</v>
      </c>
      <c r="J59" s="190">
        <v>5002818</v>
      </c>
      <c r="K59" s="190">
        <v>3791468</v>
      </c>
      <c r="L59" s="190">
        <v>3806004</v>
      </c>
      <c r="M59" s="190">
        <v>3337237</v>
      </c>
      <c r="N59" s="190">
        <v>2436908</v>
      </c>
      <c r="O59" s="190">
        <v>742145</v>
      </c>
      <c r="P59" s="190">
        <v>2717821</v>
      </c>
      <c r="Q59" s="190">
        <v>4556597</v>
      </c>
      <c r="R59" s="190">
        <v>502414</v>
      </c>
      <c r="S59" s="48"/>
      <c r="T59" s="48"/>
    </row>
    <row r="60" spans="2:20" ht="24.95" customHeight="1" x14ac:dyDescent="0.2">
      <c r="C60" s="104"/>
      <c r="D60" s="104"/>
      <c r="E60" s="104"/>
      <c r="G60" s="160">
        <v>2020</v>
      </c>
      <c r="H60" s="190">
        <v>36955362</v>
      </c>
      <c r="I60" s="190">
        <v>8501172</v>
      </c>
      <c r="J60" s="190">
        <v>5143057</v>
      </c>
      <c r="K60" s="190">
        <v>3802550</v>
      </c>
      <c r="L60" s="190">
        <v>3900860</v>
      </c>
      <c r="M60" s="190">
        <v>3656307</v>
      </c>
      <c r="N60" s="190">
        <v>2411684</v>
      </c>
      <c r="O60" s="190">
        <v>715845</v>
      </c>
      <c r="P60" s="190">
        <v>2649674</v>
      </c>
      <c r="Q60" s="190">
        <v>4221235</v>
      </c>
      <c r="R60" s="190">
        <v>515308</v>
      </c>
      <c r="S60" s="48"/>
      <c r="T60" s="48"/>
    </row>
    <row r="61" spans="2:20" ht="24.95" customHeight="1" x14ac:dyDescent="0.2">
      <c r="C61" s="104"/>
      <c r="D61" s="104"/>
      <c r="E61" s="104"/>
      <c r="G61" s="160">
        <v>2021</v>
      </c>
      <c r="H61" s="190">
        <v>36466876</v>
      </c>
      <c r="I61" s="190">
        <v>8491367</v>
      </c>
      <c r="J61" s="190">
        <v>5638584</v>
      </c>
      <c r="K61" s="190">
        <v>3586938</v>
      </c>
      <c r="L61" s="190">
        <v>3973345</v>
      </c>
      <c r="M61" s="190">
        <v>3546301</v>
      </c>
      <c r="N61" s="190">
        <v>2296363</v>
      </c>
      <c r="O61" s="190">
        <v>692021</v>
      </c>
      <c r="P61" s="190">
        <v>2781853</v>
      </c>
      <c r="Q61" s="190">
        <v>3875231</v>
      </c>
      <c r="R61" s="190">
        <v>579254</v>
      </c>
      <c r="S61" s="48"/>
      <c r="T61" s="48"/>
    </row>
    <row r="62" spans="2:20" ht="15" x14ac:dyDescent="0.25">
      <c r="B62" s="4"/>
      <c r="C62" s="105"/>
      <c r="D62" s="105"/>
      <c r="E62" s="105"/>
      <c r="F62" s="4"/>
      <c r="G62" s="120" t="s">
        <v>173</v>
      </c>
      <c r="H62" s="3"/>
      <c r="I62" s="3"/>
      <c r="J62" s="3"/>
      <c r="K62" s="3"/>
      <c r="L62" s="3"/>
      <c r="M62" s="3"/>
      <c r="P62" s="97"/>
      <c r="Q62" s="97"/>
      <c r="R62" s="97"/>
    </row>
    <row r="63" spans="2:20" ht="15" x14ac:dyDescent="0.25">
      <c r="B63" s="4"/>
      <c r="C63" s="105"/>
      <c r="D63" s="105"/>
      <c r="E63" s="105"/>
      <c r="F63" s="4"/>
      <c r="G63" s="4"/>
      <c r="H63" s="3"/>
      <c r="I63" s="3"/>
      <c r="J63" s="3"/>
      <c r="K63" s="3"/>
      <c r="L63" s="3"/>
      <c r="M63" s="3"/>
    </row>
    <row r="64" spans="2:20" ht="15" x14ac:dyDescent="0.25">
      <c r="B64" s="4"/>
      <c r="C64" s="105"/>
      <c r="D64" s="105"/>
      <c r="E64" s="105"/>
      <c r="F64" s="4"/>
      <c r="G64" s="4"/>
      <c r="H64" s="3"/>
      <c r="I64" s="3"/>
      <c r="J64" s="3"/>
      <c r="K64" s="3"/>
      <c r="L64" s="3"/>
      <c r="M64" s="3"/>
    </row>
    <row r="65" spans="2:13" ht="15" x14ac:dyDescent="0.25">
      <c r="B65" s="4"/>
      <c r="C65" s="105"/>
      <c r="D65" s="105"/>
      <c r="E65" s="105"/>
      <c r="F65" s="4"/>
      <c r="G65" s="4"/>
      <c r="H65" s="3"/>
      <c r="I65" s="3"/>
      <c r="J65" s="3"/>
      <c r="K65" s="3"/>
      <c r="L65" s="3"/>
      <c r="M65" s="3"/>
    </row>
    <row r="66" spans="2:13" ht="15" x14ac:dyDescent="0.25">
      <c r="B66" s="4"/>
      <c r="C66" s="105"/>
      <c r="D66" s="105"/>
      <c r="E66" s="105"/>
      <c r="F66" s="4"/>
      <c r="G66" s="4"/>
      <c r="H66" s="3"/>
      <c r="I66" s="3"/>
      <c r="J66" s="3"/>
      <c r="K66" s="3"/>
      <c r="L66" s="3"/>
      <c r="M66" s="3"/>
    </row>
    <row r="67" spans="2:13" ht="15" x14ac:dyDescent="0.25">
      <c r="B67" s="4"/>
      <c r="C67" s="105"/>
      <c r="D67" s="105"/>
      <c r="E67" s="105"/>
      <c r="F67" s="4"/>
      <c r="G67" s="4"/>
      <c r="H67" s="3"/>
      <c r="I67" s="3"/>
      <c r="J67" s="99"/>
      <c r="K67" s="3"/>
      <c r="L67" s="3"/>
      <c r="M67" s="3"/>
    </row>
    <row r="68" spans="2:13" ht="15" x14ac:dyDescent="0.25">
      <c r="B68" s="4"/>
      <c r="C68" s="105"/>
      <c r="D68" s="105"/>
      <c r="E68" s="105"/>
      <c r="F68" s="4"/>
      <c r="G68" s="4"/>
      <c r="H68" s="3"/>
      <c r="I68" s="3"/>
      <c r="J68" s="3"/>
      <c r="K68" s="3"/>
      <c r="L68" s="3"/>
      <c r="M68" s="3"/>
    </row>
    <row r="69" spans="2:13" ht="15" x14ac:dyDescent="0.25">
      <c r="B69" s="4"/>
      <c r="C69" s="105"/>
      <c r="D69" s="105"/>
      <c r="E69" s="105"/>
      <c r="F69" s="4"/>
      <c r="G69" s="4"/>
      <c r="H69" s="3"/>
      <c r="I69" s="3"/>
      <c r="J69" s="99"/>
      <c r="K69" s="3"/>
      <c r="L69" s="3"/>
      <c r="M69" s="3"/>
    </row>
    <row r="70" spans="2:13" ht="15" x14ac:dyDescent="0.25">
      <c r="B70" s="4"/>
      <c r="C70" s="105"/>
      <c r="D70" s="105"/>
      <c r="E70" s="105"/>
      <c r="F70" s="4"/>
      <c r="G70" s="4"/>
      <c r="H70" s="3"/>
      <c r="I70" s="3"/>
      <c r="J70" s="100"/>
      <c r="K70" s="3"/>
      <c r="L70" s="3"/>
      <c r="M70" s="3"/>
    </row>
    <row r="71" spans="2:13" ht="15" x14ac:dyDescent="0.25">
      <c r="B71" s="4"/>
      <c r="C71" s="4"/>
      <c r="D71" s="4"/>
      <c r="E71" s="4"/>
      <c r="F71" s="4"/>
      <c r="G71" s="4"/>
      <c r="H71" s="3"/>
      <c r="I71" s="3"/>
      <c r="J71" s="99"/>
      <c r="K71" s="3"/>
      <c r="L71" s="3"/>
      <c r="M71" s="3"/>
    </row>
    <row r="72" spans="2:13" ht="15" x14ac:dyDescent="0.25">
      <c r="B72" s="4"/>
      <c r="C72" s="4"/>
      <c r="D72" s="4"/>
      <c r="E72" s="4"/>
      <c r="F72" s="4"/>
      <c r="G72" s="4"/>
      <c r="H72" s="3"/>
      <c r="I72" s="3"/>
      <c r="J72" s="101"/>
      <c r="K72" s="97"/>
      <c r="L72" s="3"/>
      <c r="M72" s="3"/>
    </row>
    <row r="73" spans="2:13" ht="15" x14ac:dyDescent="0.25">
      <c r="B73" s="4"/>
      <c r="C73" s="4"/>
      <c r="D73" s="4"/>
      <c r="E73" s="4"/>
      <c r="F73" s="4"/>
      <c r="G73" s="4"/>
      <c r="H73" s="3"/>
      <c r="I73" s="3"/>
      <c r="J73" s="99"/>
      <c r="K73" s="97"/>
      <c r="L73" s="3"/>
      <c r="M73" s="3"/>
    </row>
    <row r="74" spans="2:13" ht="15" x14ac:dyDescent="0.25">
      <c r="B74" s="4"/>
      <c r="C74" s="4"/>
      <c r="D74" s="4"/>
      <c r="E74" s="4"/>
      <c r="F74" s="4"/>
      <c r="G74" s="4"/>
      <c r="H74" s="3"/>
      <c r="I74" s="3"/>
      <c r="J74" s="3"/>
      <c r="K74" s="3"/>
      <c r="L74" s="3"/>
      <c r="M74" s="3"/>
    </row>
    <row r="75" spans="2:13" ht="15" x14ac:dyDescent="0.25">
      <c r="B75" s="4"/>
      <c r="C75" s="4"/>
      <c r="D75" s="4"/>
      <c r="E75" s="4"/>
      <c r="F75" s="4"/>
      <c r="G75" s="4"/>
      <c r="H75" s="3"/>
      <c r="I75" s="3"/>
      <c r="J75" s="3"/>
      <c r="K75" s="3"/>
      <c r="L75" s="3"/>
      <c r="M75" s="3"/>
    </row>
    <row r="76" spans="2:13" ht="15" x14ac:dyDescent="0.25">
      <c r="B76" s="4"/>
      <c r="C76" s="4"/>
      <c r="D76" s="4"/>
      <c r="E76" s="4"/>
      <c r="F76" s="4"/>
      <c r="G76" s="4"/>
      <c r="H76" s="3"/>
      <c r="I76" s="3"/>
      <c r="J76" s="3"/>
      <c r="K76" s="3"/>
      <c r="L76" s="3"/>
      <c r="M76" s="3"/>
    </row>
    <row r="77" spans="2:13" ht="15" x14ac:dyDescent="0.25">
      <c r="B77" s="4"/>
      <c r="C77" s="4"/>
      <c r="D77" s="4"/>
      <c r="E77" s="4"/>
      <c r="F77" s="4"/>
      <c r="G77" s="4"/>
      <c r="H77" s="3"/>
      <c r="I77" s="3"/>
      <c r="J77" s="3"/>
      <c r="K77" s="3"/>
      <c r="L77" s="3"/>
      <c r="M77" s="3"/>
    </row>
  </sheetData>
  <sheetProtection algorithmName="SHA-512" hashValue="ii8l2+yaHHHuXbzsfrhg5RKGN9Am2pCrQdXbHYXgnJGSjfGPQ2qEPtnCf3bYkNl5/ufwoJ6oiv+yclTB5V7TzA==" saltValue="BfY0M1BkYQoCe2KgvHX6vQ==" spinCount="100000" sheet="1" objects="1" scenarios="1"/>
  <conditionalFormatting sqref="H51:R61">
    <cfRule type="dataBar" priority="132">
      <dataBar>
        <cfvo type="min"/>
        <cfvo type="max"/>
        <color rgb="FF638EC6"/>
      </dataBar>
      <extLst>
        <ext xmlns:x14="http://schemas.microsoft.com/office/spreadsheetml/2009/9/main" uri="{B025F937-C7B1-47D3-B67F-A62EFF666E3E}">
          <x14:id>{625EC1A0-BD3C-495A-BE4E-0FEC176DA6DC}</x14:id>
        </ext>
      </extLst>
    </cfRule>
  </conditionalFormatting>
  <conditionalFormatting sqref="H51:H61">
    <cfRule type="dataBar" priority="111">
      <dataBar>
        <cfvo type="min"/>
        <cfvo type="max"/>
        <color rgb="FF63C384"/>
      </dataBar>
      <extLst>
        <ext xmlns:x14="http://schemas.microsoft.com/office/spreadsheetml/2009/9/main" uri="{B025F937-C7B1-47D3-B67F-A62EFF666E3E}">
          <x14:id>{99F2193E-3098-40A8-B25B-D4D7CD1C3974}</x14:id>
        </ext>
      </extLst>
    </cfRule>
  </conditionalFormatting>
  <conditionalFormatting sqref="I51:I61">
    <cfRule type="dataBar" priority="130">
      <dataBar>
        <cfvo type="min"/>
        <cfvo type="max"/>
        <color rgb="FF638EC6"/>
      </dataBar>
      <extLst>
        <ext xmlns:x14="http://schemas.microsoft.com/office/spreadsheetml/2009/9/main" uri="{B025F937-C7B1-47D3-B67F-A62EFF666E3E}">
          <x14:id>{2EC37226-D98F-4A56-A8BC-BC730C55FFD0}</x14:id>
        </ext>
      </extLst>
    </cfRule>
  </conditionalFormatting>
  <conditionalFormatting sqref="J51:J61">
    <cfRule type="dataBar" priority="129">
      <dataBar>
        <cfvo type="min"/>
        <cfvo type="max"/>
        <color rgb="FF638EC6"/>
      </dataBar>
      <extLst>
        <ext xmlns:x14="http://schemas.microsoft.com/office/spreadsheetml/2009/9/main" uri="{B025F937-C7B1-47D3-B67F-A62EFF666E3E}">
          <x14:id>{18299765-6DD7-4F47-9A92-E91E468F5203}</x14:id>
        </ext>
      </extLst>
    </cfRule>
  </conditionalFormatting>
  <conditionalFormatting sqref="K51:K61">
    <cfRule type="dataBar" priority="128">
      <dataBar>
        <cfvo type="min"/>
        <cfvo type="max"/>
        <color rgb="FF638EC6"/>
      </dataBar>
      <extLst>
        <ext xmlns:x14="http://schemas.microsoft.com/office/spreadsheetml/2009/9/main" uri="{B025F937-C7B1-47D3-B67F-A62EFF666E3E}">
          <x14:id>{BB2D149E-4D93-4A95-8D99-DE735D9B01AC}</x14:id>
        </ext>
      </extLst>
    </cfRule>
  </conditionalFormatting>
  <conditionalFormatting sqref="L51:L61 H53:K61">
    <cfRule type="dataBar" priority="127">
      <dataBar>
        <cfvo type="min"/>
        <cfvo type="max"/>
        <color rgb="FF638EC6"/>
      </dataBar>
      <extLst>
        <ext xmlns:x14="http://schemas.microsoft.com/office/spreadsheetml/2009/9/main" uri="{B025F937-C7B1-47D3-B67F-A62EFF666E3E}">
          <x14:id>{B07AC6B0-6192-400E-A0A7-A86C1AA1C791}</x14:id>
        </ext>
      </extLst>
    </cfRule>
  </conditionalFormatting>
  <conditionalFormatting sqref="M51:M61">
    <cfRule type="dataBar" priority="126">
      <dataBar>
        <cfvo type="min"/>
        <cfvo type="max"/>
        <color rgb="FF638EC6"/>
      </dataBar>
      <extLst>
        <ext xmlns:x14="http://schemas.microsoft.com/office/spreadsheetml/2009/9/main" uri="{B025F937-C7B1-47D3-B67F-A62EFF666E3E}">
          <x14:id>{E1B026D3-D46B-439F-ADC2-FED3261DBEC4}</x14:id>
        </ext>
      </extLst>
    </cfRule>
  </conditionalFormatting>
  <conditionalFormatting sqref="N51:N61">
    <cfRule type="dataBar" priority="125">
      <dataBar>
        <cfvo type="min"/>
        <cfvo type="max"/>
        <color rgb="FF638EC6"/>
      </dataBar>
      <extLst>
        <ext xmlns:x14="http://schemas.microsoft.com/office/spreadsheetml/2009/9/main" uri="{B025F937-C7B1-47D3-B67F-A62EFF666E3E}">
          <x14:id>{22E0670A-1214-4FA3-AE4E-450E29BF5501}</x14:id>
        </ext>
      </extLst>
    </cfRule>
  </conditionalFormatting>
  <conditionalFormatting sqref="O51:O61">
    <cfRule type="dataBar" priority="124">
      <dataBar>
        <cfvo type="min"/>
        <cfvo type="max"/>
        <color rgb="FF638EC6"/>
      </dataBar>
      <extLst>
        <ext xmlns:x14="http://schemas.microsoft.com/office/spreadsheetml/2009/9/main" uri="{B025F937-C7B1-47D3-B67F-A62EFF666E3E}">
          <x14:id>{44444BE4-C1E3-438C-8091-85B15A21B76C}</x14:id>
        </ext>
      </extLst>
    </cfRule>
  </conditionalFormatting>
  <conditionalFormatting sqref="P51:P61">
    <cfRule type="dataBar" priority="123">
      <dataBar>
        <cfvo type="min"/>
        <cfvo type="max"/>
        <color rgb="FF638EC6"/>
      </dataBar>
      <extLst>
        <ext xmlns:x14="http://schemas.microsoft.com/office/spreadsheetml/2009/9/main" uri="{B025F937-C7B1-47D3-B67F-A62EFF666E3E}">
          <x14:id>{48F83F6D-271F-44A2-9B9F-9EA8CCC953FB}</x14:id>
        </ext>
      </extLst>
    </cfRule>
  </conditionalFormatting>
  <conditionalFormatting sqref="Q51:Q61">
    <cfRule type="dataBar" priority="122">
      <dataBar>
        <cfvo type="min"/>
        <cfvo type="max"/>
        <color rgb="FF638EC6"/>
      </dataBar>
      <extLst>
        <ext xmlns:x14="http://schemas.microsoft.com/office/spreadsheetml/2009/9/main" uri="{B025F937-C7B1-47D3-B67F-A62EFF666E3E}">
          <x14:id>{AE5E2BE6-154A-4D30-912F-5B0BEFAF1261}</x14:id>
        </ext>
      </extLst>
    </cfRule>
  </conditionalFormatting>
  <conditionalFormatting sqref="R51:R61">
    <cfRule type="dataBar" priority="121">
      <dataBar>
        <cfvo type="min"/>
        <cfvo type="max"/>
        <color rgb="FF638EC6"/>
      </dataBar>
      <extLst>
        <ext xmlns:x14="http://schemas.microsoft.com/office/spreadsheetml/2009/9/main" uri="{B025F937-C7B1-47D3-B67F-A62EFF666E3E}">
          <x14:id>{0C389C68-01DF-4370-8F8A-41407C7B5F9F}</x14:id>
        </ext>
      </extLst>
    </cfRule>
  </conditionalFormatting>
  <conditionalFormatting sqref="K35:K45">
    <cfRule type="dataBar" priority="114">
      <dataBar>
        <cfvo type="min"/>
        <cfvo type="max"/>
        <color rgb="FF008AEF"/>
      </dataBar>
      <extLst>
        <ext xmlns:x14="http://schemas.microsoft.com/office/spreadsheetml/2009/9/main" uri="{B025F937-C7B1-47D3-B67F-A62EFF666E3E}">
          <x14:id>{113B2901-6BE6-4457-BF04-300948D35DE4}</x14:id>
        </ext>
      </extLst>
    </cfRule>
  </conditionalFormatting>
  <conditionalFormatting sqref="H35:H45">
    <cfRule type="dataBar" priority="113">
      <dataBar>
        <cfvo type="min"/>
        <cfvo type="max"/>
        <color theme="8" tint="0.39997558519241921"/>
      </dataBar>
      <extLst>
        <ext xmlns:x14="http://schemas.microsoft.com/office/spreadsheetml/2009/9/main" uri="{B025F937-C7B1-47D3-B67F-A62EFF666E3E}">
          <x14:id>{01AC9198-299D-4A22-A3F4-8D05E9916758}</x14:id>
        </ext>
      </extLst>
    </cfRule>
  </conditionalFormatting>
  <conditionalFormatting sqref="J35:J45">
    <cfRule type="dataBar" priority="112">
      <dataBar>
        <cfvo type="min"/>
        <cfvo type="max"/>
        <color theme="4" tint="0.39997558519241921"/>
      </dataBar>
      <extLst>
        <ext xmlns:x14="http://schemas.microsoft.com/office/spreadsheetml/2009/9/main" uri="{B025F937-C7B1-47D3-B67F-A62EFF666E3E}">
          <x14:id>{693B54F2-9153-41D2-9995-3792CBE2767E}</x14:id>
        </ext>
      </extLst>
    </cfRule>
  </conditionalFormatting>
  <conditionalFormatting sqref="I51:I61">
    <cfRule type="dataBar" priority="110">
      <dataBar>
        <cfvo type="min"/>
        <cfvo type="max"/>
        <color rgb="FF63C384"/>
      </dataBar>
      <extLst>
        <ext xmlns:x14="http://schemas.microsoft.com/office/spreadsheetml/2009/9/main" uri="{B025F937-C7B1-47D3-B67F-A62EFF666E3E}">
          <x14:id>{EB5D1C1A-7552-40CF-B739-107BC4278A7E}</x14:id>
        </ext>
      </extLst>
    </cfRule>
  </conditionalFormatting>
  <conditionalFormatting sqref="J51:J61">
    <cfRule type="dataBar" priority="109">
      <dataBar>
        <cfvo type="min"/>
        <cfvo type="max"/>
        <color rgb="FF63C384"/>
      </dataBar>
      <extLst>
        <ext xmlns:x14="http://schemas.microsoft.com/office/spreadsheetml/2009/9/main" uri="{B025F937-C7B1-47D3-B67F-A62EFF666E3E}">
          <x14:id>{A549937C-003C-4C60-8692-5624D354A2B2}</x14:id>
        </ext>
      </extLst>
    </cfRule>
  </conditionalFormatting>
  <conditionalFormatting sqref="K51:K61">
    <cfRule type="dataBar" priority="108">
      <dataBar>
        <cfvo type="min"/>
        <cfvo type="max"/>
        <color rgb="FF63C384"/>
      </dataBar>
      <extLst>
        <ext xmlns:x14="http://schemas.microsoft.com/office/spreadsheetml/2009/9/main" uri="{B025F937-C7B1-47D3-B67F-A62EFF666E3E}">
          <x14:id>{67EA0BD0-D0A5-42F2-A67C-731481824F43}</x14:id>
        </ext>
      </extLst>
    </cfRule>
  </conditionalFormatting>
  <conditionalFormatting sqref="L51:L61 H53:K61">
    <cfRule type="dataBar" priority="107">
      <dataBar>
        <cfvo type="min"/>
        <cfvo type="max"/>
        <color rgb="FF63C384"/>
      </dataBar>
      <extLst>
        <ext xmlns:x14="http://schemas.microsoft.com/office/spreadsheetml/2009/9/main" uri="{B025F937-C7B1-47D3-B67F-A62EFF666E3E}">
          <x14:id>{B0FAF80A-940C-4BA4-B419-B33DB41DB4E9}</x14:id>
        </ext>
      </extLst>
    </cfRule>
  </conditionalFormatting>
  <conditionalFormatting sqref="M51:M61">
    <cfRule type="dataBar" priority="106">
      <dataBar>
        <cfvo type="min"/>
        <cfvo type="max"/>
        <color rgb="FF63C384"/>
      </dataBar>
      <extLst>
        <ext xmlns:x14="http://schemas.microsoft.com/office/spreadsheetml/2009/9/main" uri="{B025F937-C7B1-47D3-B67F-A62EFF666E3E}">
          <x14:id>{5747342D-058D-4558-AAA6-D4EA845A6C35}</x14:id>
        </ext>
      </extLst>
    </cfRule>
  </conditionalFormatting>
  <conditionalFormatting sqref="N51:N61">
    <cfRule type="dataBar" priority="105">
      <dataBar>
        <cfvo type="min"/>
        <cfvo type="max"/>
        <color rgb="FF63C384"/>
      </dataBar>
      <extLst>
        <ext xmlns:x14="http://schemas.microsoft.com/office/spreadsheetml/2009/9/main" uri="{B025F937-C7B1-47D3-B67F-A62EFF666E3E}">
          <x14:id>{B376BD90-F7D9-49D7-B464-CFFF8802BB11}</x14:id>
        </ext>
      </extLst>
    </cfRule>
  </conditionalFormatting>
  <conditionalFormatting sqref="O51:O61">
    <cfRule type="dataBar" priority="104">
      <dataBar>
        <cfvo type="min"/>
        <cfvo type="max"/>
        <color rgb="FF63C384"/>
      </dataBar>
      <extLst>
        <ext xmlns:x14="http://schemas.microsoft.com/office/spreadsheetml/2009/9/main" uri="{B025F937-C7B1-47D3-B67F-A62EFF666E3E}">
          <x14:id>{A0CB3D84-9085-41E1-858F-ACAAD684A1E4}</x14:id>
        </ext>
      </extLst>
    </cfRule>
  </conditionalFormatting>
  <conditionalFormatting sqref="P51:P61">
    <cfRule type="dataBar" priority="103">
      <dataBar>
        <cfvo type="min"/>
        <cfvo type="max"/>
        <color rgb="FF63C384"/>
      </dataBar>
      <extLst>
        <ext xmlns:x14="http://schemas.microsoft.com/office/spreadsheetml/2009/9/main" uri="{B025F937-C7B1-47D3-B67F-A62EFF666E3E}">
          <x14:id>{217859E8-BD56-4F1F-A936-C1AB6888C643}</x14:id>
        </ext>
      </extLst>
    </cfRule>
  </conditionalFormatting>
  <conditionalFormatting sqref="Q51:Q61">
    <cfRule type="dataBar" priority="102">
      <dataBar>
        <cfvo type="min"/>
        <cfvo type="max"/>
        <color rgb="FF63C384"/>
      </dataBar>
      <extLst>
        <ext xmlns:x14="http://schemas.microsoft.com/office/spreadsheetml/2009/9/main" uri="{B025F937-C7B1-47D3-B67F-A62EFF666E3E}">
          <x14:id>{994B4782-5C00-4625-9CF1-8EFE2B873ABE}</x14:id>
        </ext>
      </extLst>
    </cfRule>
  </conditionalFormatting>
  <conditionalFormatting sqref="R51:R61">
    <cfRule type="dataBar" priority="101">
      <dataBar>
        <cfvo type="min"/>
        <cfvo type="max"/>
        <color rgb="FF63C384"/>
      </dataBar>
      <extLst>
        <ext xmlns:x14="http://schemas.microsoft.com/office/spreadsheetml/2009/9/main" uri="{B025F937-C7B1-47D3-B67F-A62EFF666E3E}">
          <x14:id>{6FACEAEA-953A-41CE-B5A4-A298718236B0}</x14:id>
        </ext>
      </extLst>
    </cfRule>
  </conditionalFormatting>
  <conditionalFormatting sqref="I51:I61">
    <cfRule type="dataBar" priority="100">
      <dataBar>
        <cfvo type="min"/>
        <cfvo type="max"/>
        <color rgb="FF63C384"/>
      </dataBar>
      <extLst>
        <ext xmlns:x14="http://schemas.microsoft.com/office/spreadsheetml/2009/9/main" uri="{B025F937-C7B1-47D3-B67F-A62EFF666E3E}">
          <x14:id>{08F39577-A38B-4036-89DD-11C1020D65ED}</x14:id>
        </ext>
      </extLst>
    </cfRule>
  </conditionalFormatting>
  <conditionalFormatting sqref="J51:J61">
    <cfRule type="dataBar" priority="99">
      <dataBar>
        <cfvo type="min"/>
        <cfvo type="max"/>
        <color rgb="FF638EC6"/>
      </dataBar>
      <extLst>
        <ext xmlns:x14="http://schemas.microsoft.com/office/spreadsheetml/2009/9/main" uri="{B025F937-C7B1-47D3-B67F-A62EFF666E3E}">
          <x14:id>{7952E6DB-4280-4788-83BB-345D87B92714}</x14:id>
        </ext>
      </extLst>
    </cfRule>
  </conditionalFormatting>
  <conditionalFormatting sqref="J51:J61">
    <cfRule type="dataBar" priority="98">
      <dataBar>
        <cfvo type="min"/>
        <cfvo type="max"/>
        <color rgb="FF63C384"/>
      </dataBar>
      <extLst>
        <ext xmlns:x14="http://schemas.microsoft.com/office/spreadsheetml/2009/9/main" uri="{B025F937-C7B1-47D3-B67F-A62EFF666E3E}">
          <x14:id>{21551531-4E22-4150-9F8D-169B7AE860C3}</x14:id>
        </ext>
      </extLst>
    </cfRule>
  </conditionalFormatting>
  <conditionalFormatting sqref="J51:J61">
    <cfRule type="dataBar" priority="97">
      <dataBar>
        <cfvo type="min"/>
        <cfvo type="max"/>
        <color rgb="FF63C384"/>
      </dataBar>
      <extLst>
        <ext xmlns:x14="http://schemas.microsoft.com/office/spreadsheetml/2009/9/main" uri="{B025F937-C7B1-47D3-B67F-A62EFF666E3E}">
          <x14:id>{3AF68790-3E32-43CE-B81E-59B4A27AECE7}</x14:id>
        </ext>
      </extLst>
    </cfRule>
  </conditionalFormatting>
  <conditionalFormatting sqref="K51:K61">
    <cfRule type="dataBar" priority="96">
      <dataBar>
        <cfvo type="min"/>
        <cfvo type="max"/>
        <color rgb="FF638EC6"/>
      </dataBar>
      <extLst>
        <ext xmlns:x14="http://schemas.microsoft.com/office/spreadsheetml/2009/9/main" uri="{B025F937-C7B1-47D3-B67F-A62EFF666E3E}">
          <x14:id>{C9997725-D2C1-4F5C-A25A-A4B023CFEF41}</x14:id>
        </ext>
      </extLst>
    </cfRule>
  </conditionalFormatting>
  <conditionalFormatting sqref="K51:K61">
    <cfRule type="dataBar" priority="95">
      <dataBar>
        <cfvo type="min"/>
        <cfvo type="max"/>
        <color rgb="FF63C384"/>
      </dataBar>
      <extLst>
        <ext xmlns:x14="http://schemas.microsoft.com/office/spreadsheetml/2009/9/main" uri="{B025F937-C7B1-47D3-B67F-A62EFF666E3E}">
          <x14:id>{2D699879-CFEA-4676-8EDD-53FD7B8C732E}</x14:id>
        </ext>
      </extLst>
    </cfRule>
  </conditionalFormatting>
  <conditionalFormatting sqref="K51:K61">
    <cfRule type="dataBar" priority="94">
      <dataBar>
        <cfvo type="min"/>
        <cfvo type="max"/>
        <color rgb="FF638EC6"/>
      </dataBar>
      <extLst>
        <ext xmlns:x14="http://schemas.microsoft.com/office/spreadsheetml/2009/9/main" uri="{B025F937-C7B1-47D3-B67F-A62EFF666E3E}">
          <x14:id>{1BB7B4AF-91E5-4D29-8C45-19095F916F87}</x14:id>
        </ext>
      </extLst>
    </cfRule>
  </conditionalFormatting>
  <conditionalFormatting sqref="K51:K61">
    <cfRule type="dataBar" priority="93">
      <dataBar>
        <cfvo type="min"/>
        <cfvo type="max"/>
        <color rgb="FF63C384"/>
      </dataBar>
      <extLst>
        <ext xmlns:x14="http://schemas.microsoft.com/office/spreadsheetml/2009/9/main" uri="{B025F937-C7B1-47D3-B67F-A62EFF666E3E}">
          <x14:id>{6B8CB4DE-B9E0-436C-AE7E-2EB40B140489}</x14:id>
        </ext>
      </extLst>
    </cfRule>
  </conditionalFormatting>
  <conditionalFormatting sqref="K51:K61">
    <cfRule type="dataBar" priority="92">
      <dataBar>
        <cfvo type="min"/>
        <cfvo type="max"/>
        <color rgb="FF63C384"/>
      </dataBar>
      <extLst>
        <ext xmlns:x14="http://schemas.microsoft.com/office/spreadsheetml/2009/9/main" uri="{B025F937-C7B1-47D3-B67F-A62EFF666E3E}">
          <x14:id>{A3E3B2BC-99FF-471C-A490-89959770EBE8}</x14:id>
        </ext>
      </extLst>
    </cfRule>
  </conditionalFormatting>
  <conditionalFormatting sqref="L51:L61 H53:K61">
    <cfRule type="dataBar" priority="91">
      <dataBar>
        <cfvo type="min"/>
        <cfvo type="max"/>
        <color rgb="FF638EC6"/>
      </dataBar>
      <extLst>
        <ext xmlns:x14="http://schemas.microsoft.com/office/spreadsheetml/2009/9/main" uri="{B025F937-C7B1-47D3-B67F-A62EFF666E3E}">
          <x14:id>{9A5E9149-946B-48A2-890E-C8A11FADEF9B}</x14:id>
        </ext>
      </extLst>
    </cfRule>
  </conditionalFormatting>
  <conditionalFormatting sqref="L51:L61 H53:K61">
    <cfRule type="dataBar" priority="90">
      <dataBar>
        <cfvo type="min"/>
        <cfvo type="max"/>
        <color rgb="FF63C384"/>
      </dataBar>
      <extLst>
        <ext xmlns:x14="http://schemas.microsoft.com/office/spreadsheetml/2009/9/main" uri="{B025F937-C7B1-47D3-B67F-A62EFF666E3E}">
          <x14:id>{A121982F-2039-4C75-9CBF-F524D4588A34}</x14:id>
        </ext>
      </extLst>
    </cfRule>
  </conditionalFormatting>
  <conditionalFormatting sqref="L51:L61 H53:K61">
    <cfRule type="dataBar" priority="89">
      <dataBar>
        <cfvo type="min"/>
        <cfvo type="max"/>
        <color rgb="FF638EC6"/>
      </dataBar>
      <extLst>
        <ext xmlns:x14="http://schemas.microsoft.com/office/spreadsheetml/2009/9/main" uri="{B025F937-C7B1-47D3-B67F-A62EFF666E3E}">
          <x14:id>{C5F952C9-2E19-4538-BB61-F4FE393A9370}</x14:id>
        </ext>
      </extLst>
    </cfRule>
  </conditionalFormatting>
  <conditionalFormatting sqref="L51:L61 H53:K61">
    <cfRule type="dataBar" priority="88">
      <dataBar>
        <cfvo type="min"/>
        <cfvo type="max"/>
        <color rgb="FF63C384"/>
      </dataBar>
      <extLst>
        <ext xmlns:x14="http://schemas.microsoft.com/office/spreadsheetml/2009/9/main" uri="{B025F937-C7B1-47D3-B67F-A62EFF666E3E}">
          <x14:id>{A203B956-C702-4DCC-8977-E228D32D4921}</x14:id>
        </ext>
      </extLst>
    </cfRule>
  </conditionalFormatting>
  <conditionalFormatting sqref="L51:L61 H53:K61">
    <cfRule type="dataBar" priority="87">
      <dataBar>
        <cfvo type="min"/>
        <cfvo type="max"/>
        <color rgb="FF638EC6"/>
      </dataBar>
      <extLst>
        <ext xmlns:x14="http://schemas.microsoft.com/office/spreadsheetml/2009/9/main" uri="{B025F937-C7B1-47D3-B67F-A62EFF666E3E}">
          <x14:id>{62EB9629-F47B-4C57-ACC9-615428AB5ED8}</x14:id>
        </ext>
      </extLst>
    </cfRule>
  </conditionalFormatting>
  <conditionalFormatting sqref="L51:L61 H53:K61">
    <cfRule type="dataBar" priority="86">
      <dataBar>
        <cfvo type="min"/>
        <cfvo type="max"/>
        <color rgb="FF63C384"/>
      </dataBar>
      <extLst>
        <ext xmlns:x14="http://schemas.microsoft.com/office/spreadsheetml/2009/9/main" uri="{B025F937-C7B1-47D3-B67F-A62EFF666E3E}">
          <x14:id>{9C1E5EA1-07C7-45D8-9378-0D95CE82ABC3}</x14:id>
        </ext>
      </extLst>
    </cfRule>
  </conditionalFormatting>
  <conditionalFormatting sqref="L51:L61 H53:K61">
    <cfRule type="dataBar" priority="85">
      <dataBar>
        <cfvo type="min"/>
        <cfvo type="max"/>
        <color rgb="FF63C384"/>
      </dataBar>
      <extLst>
        <ext xmlns:x14="http://schemas.microsoft.com/office/spreadsheetml/2009/9/main" uri="{B025F937-C7B1-47D3-B67F-A62EFF666E3E}">
          <x14:id>{1DD335F7-1BFA-480B-AA72-B331484C3620}</x14:id>
        </ext>
      </extLst>
    </cfRule>
  </conditionalFormatting>
  <conditionalFormatting sqref="M51:M61">
    <cfRule type="dataBar" priority="84">
      <dataBar>
        <cfvo type="min"/>
        <cfvo type="max"/>
        <color rgb="FF638EC6"/>
      </dataBar>
      <extLst>
        <ext xmlns:x14="http://schemas.microsoft.com/office/spreadsheetml/2009/9/main" uri="{B025F937-C7B1-47D3-B67F-A62EFF666E3E}">
          <x14:id>{4EC865C8-BAC7-463A-AA4A-8715F584E885}</x14:id>
        </ext>
      </extLst>
    </cfRule>
  </conditionalFormatting>
  <conditionalFormatting sqref="M51:M61">
    <cfRule type="dataBar" priority="83">
      <dataBar>
        <cfvo type="min"/>
        <cfvo type="max"/>
        <color rgb="FF63C384"/>
      </dataBar>
      <extLst>
        <ext xmlns:x14="http://schemas.microsoft.com/office/spreadsheetml/2009/9/main" uri="{B025F937-C7B1-47D3-B67F-A62EFF666E3E}">
          <x14:id>{A1549DD1-1E52-4A51-95A0-E08C7ED40783}</x14:id>
        </ext>
      </extLst>
    </cfRule>
  </conditionalFormatting>
  <conditionalFormatting sqref="M51:M61">
    <cfRule type="dataBar" priority="82">
      <dataBar>
        <cfvo type="min"/>
        <cfvo type="max"/>
        <color rgb="FF638EC6"/>
      </dataBar>
      <extLst>
        <ext xmlns:x14="http://schemas.microsoft.com/office/spreadsheetml/2009/9/main" uri="{B025F937-C7B1-47D3-B67F-A62EFF666E3E}">
          <x14:id>{A0DFF60C-917C-4429-A925-404C312DA9B8}</x14:id>
        </ext>
      </extLst>
    </cfRule>
  </conditionalFormatting>
  <conditionalFormatting sqref="M51:M61">
    <cfRule type="dataBar" priority="81">
      <dataBar>
        <cfvo type="min"/>
        <cfvo type="max"/>
        <color rgb="FF63C384"/>
      </dataBar>
      <extLst>
        <ext xmlns:x14="http://schemas.microsoft.com/office/spreadsheetml/2009/9/main" uri="{B025F937-C7B1-47D3-B67F-A62EFF666E3E}">
          <x14:id>{8114163A-A71B-4A04-87EB-7401D6D7B566}</x14:id>
        </ext>
      </extLst>
    </cfRule>
  </conditionalFormatting>
  <conditionalFormatting sqref="M51:M61">
    <cfRule type="dataBar" priority="80">
      <dataBar>
        <cfvo type="min"/>
        <cfvo type="max"/>
        <color rgb="FF638EC6"/>
      </dataBar>
      <extLst>
        <ext xmlns:x14="http://schemas.microsoft.com/office/spreadsheetml/2009/9/main" uri="{B025F937-C7B1-47D3-B67F-A62EFF666E3E}">
          <x14:id>{7D3F4D9B-16BE-4643-B242-71FBBF40452D}</x14:id>
        </ext>
      </extLst>
    </cfRule>
  </conditionalFormatting>
  <conditionalFormatting sqref="M51:M61">
    <cfRule type="dataBar" priority="79">
      <dataBar>
        <cfvo type="min"/>
        <cfvo type="max"/>
        <color rgb="FF63C384"/>
      </dataBar>
      <extLst>
        <ext xmlns:x14="http://schemas.microsoft.com/office/spreadsheetml/2009/9/main" uri="{B025F937-C7B1-47D3-B67F-A62EFF666E3E}">
          <x14:id>{91E7AEEE-08DC-4ED4-A4B7-DC948F550862}</x14:id>
        </ext>
      </extLst>
    </cfRule>
  </conditionalFormatting>
  <conditionalFormatting sqref="M51:M61">
    <cfRule type="dataBar" priority="78">
      <dataBar>
        <cfvo type="min"/>
        <cfvo type="max"/>
        <color rgb="FF638EC6"/>
      </dataBar>
      <extLst>
        <ext xmlns:x14="http://schemas.microsoft.com/office/spreadsheetml/2009/9/main" uri="{B025F937-C7B1-47D3-B67F-A62EFF666E3E}">
          <x14:id>{22C64678-4407-4C1E-99E9-91EC2ADBB6F1}</x14:id>
        </ext>
      </extLst>
    </cfRule>
  </conditionalFormatting>
  <conditionalFormatting sqref="M51:M61">
    <cfRule type="dataBar" priority="77">
      <dataBar>
        <cfvo type="min"/>
        <cfvo type="max"/>
        <color rgb="FF63C384"/>
      </dataBar>
      <extLst>
        <ext xmlns:x14="http://schemas.microsoft.com/office/spreadsheetml/2009/9/main" uri="{B025F937-C7B1-47D3-B67F-A62EFF666E3E}">
          <x14:id>{A09480AB-1C7E-47EB-92C2-CB8AA09C4620}</x14:id>
        </ext>
      </extLst>
    </cfRule>
  </conditionalFormatting>
  <conditionalFormatting sqref="M51:M61">
    <cfRule type="dataBar" priority="76">
      <dataBar>
        <cfvo type="min"/>
        <cfvo type="max"/>
        <color rgb="FF63C384"/>
      </dataBar>
      <extLst>
        <ext xmlns:x14="http://schemas.microsoft.com/office/spreadsheetml/2009/9/main" uri="{B025F937-C7B1-47D3-B67F-A62EFF666E3E}">
          <x14:id>{F4BDEDCB-E2E3-48BE-9AB5-9BE7CD03A8F8}</x14:id>
        </ext>
      </extLst>
    </cfRule>
  </conditionalFormatting>
  <conditionalFormatting sqref="N51:N61">
    <cfRule type="dataBar" priority="75">
      <dataBar>
        <cfvo type="min"/>
        <cfvo type="max"/>
        <color rgb="FF638EC6"/>
      </dataBar>
      <extLst>
        <ext xmlns:x14="http://schemas.microsoft.com/office/spreadsheetml/2009/9/main" uri="{B025F937-C7B1-47D3-B67F-A62EFF666E3E}">
          <x14:id>{E775B9DD-43DF-4D8B-9D6C-3043E1E43A18}</x14:id>
        </ext>
      </extLst>
    </cfRule>
  </conditionalFormatting>
  <conditionalFormatting sqref="N51:N61">
    <cfRule type="dataBar" priority="74">
      <dataBar>
        <cfvo type="min"/>
        <cfvo type="max"/>
        <color rgb="FF63C384"/>
      </dataBar>
      <extLst>
        <ext xmlns:x14="http://schemas.microsoft.com/office/spreadsheetml/2009/9/main" uri="{B025F937-C7B1-47D3-B67F-A62EFF666E3E}">
          <x14:id>{48DD12C2-9738-40B5-AAAA-04C8CF6F4275}</x14:id>
        </ext>
      </extLst>
    </cfRule>
  </conditionalFormatting>
  <conditionalFormatting sqref="N51:N61">
    <cfRule type="dataBar" priority="73">
      <dataBar>
        <cfvo type="min"/>
        <cfvo type="max"/>
        <color rgb="FF638EC6"/>
      </dataBar>
      <extLst>
        <ext xmlns:x14="http://schemas.microsoft.com/office/spreadsheetml/2009/9/main" uri="{B025F937-C7B1-47D3-B67F-A62EFF666E3E}">
          <x14:id>{08B931C9-31CD-4D6F-A5AC-740128E3A8D7}</x14:id>
        </ext>
      </extLst>
    </cfRule>
  </conditionalFormatting>
  <conditionalFormatting sqref="N51:N61">
    <cfRule type="dataBar" priority="72">
      <dataBar>
        <cfvo type="min"/>
        <cfvo type="max"/>
        <color rgb="FF63C384"/>
      </dataBar>
      <extLst>
        <ext xmlns:x14="http://schemas.microsoft.com/office/spreadsheetml/2009/9/main" uri="{B025F937-C7B1-47D3-B67F-A62EFF666E3E}">
          <x14:id>{BF2DCB57-CE47-4AF9-AA00-6B1760D714B3}</x14:id>
        </ext>
      </extLst>
    </cfRule>
  </conditionalFormatting>
  <conditionalFormatting sqref="N51:N61">
    <cfRule type="dataBar" priority="71">
      <dataBar>
        <cfvo type="min"/>
        <cfvo type="max"/>
        <color rgb="FF638EC6"/>
      </dataBar>
      <extLst>
        <ext xmlns:x14="http://schemas.microsoft.com/office/spreadsheetml/2009/9/main" uri="{B025F937-C7B1-47D3-B67F-A62EFF666E3E}">
          <x14:id>{D486E6DB-C360-4FDC-8280-1AE969772366}</x14:id>
        </ext>
      </extLst>
    </cfRule>
  </conditionalFormatting>
  <conditionalFormatting sqref="N51:N61">
    <cfRule type="dataBar" priority="70">
      <dataBar>
        <cfvo type="min"/>
        <cfvo type="max"/>
        <color rgb="FF63C384"/>
      </dataBar>
      <extLst>
        <ext xmlns:x14="http://schemas.microsoft.com/office/spreadsheetml/2009/9/main" uri="{B025F937-C7B1-47D3-B67F-A62EFF666E3E}">
          <x14:id>{E61C7DB7-DA95-4E1B-9E22-D2D916DCCD93}</x14:id>
        </ext>
      </extLst>
    </cfRule>
  </conditionalFormatting>
  <conditionalFormatting sqref="N51:N61">
    <cfRule type="dataBar" priority="69">
      <dataBar>
        <cfvo type="min"/>
        <cfvo type="max"/>
        <color rgb="FF638EC6"/>
      </dataBar>
      <extLst>
        <ext xmlns:x14="http://schemas.microsoft.com/office/spreadsheetml/2009/9/main" uri="{B025F937-C7B1-47D3-B67F-A62EFF666E3E}">
          <x14:id>{84AD7E7E-F17B-4208-B155-71F25AD1F9F6}</x14:id>
        </ext>
      </extLst>
    </cfRule>
  </conditionalFormatting>
  <conditionalFormatting sqref="N51:N61">
    <cfRule type="dataBar" priority="68">
      <dataBar>
        <cfvo type="min"/>
        <cfvo type="max"/>
        <color rgb="FF63C384"/>
      </dataBar>
      <extLst>
        <ext xmlns:x14="http://schemas.microsoft.com/office/spreadsheetml/2009/9/main" uri="{B025F937-C7B1-47D3-B67F-A62EFF666E3E}">
          <x14:id>{58DD5976-5107-48DE-9104-0B453D80A4FF}</x14:id>
        </ext>
      </extLst>
    </cfRule>
  </conditionalFormatting>
  <conditionalFormatting sqref="N51:N61">
    <cfRule type="dataBar" priority="67">
      <dataBar>
        <cfvo type="min"/>
        <cfvo type="max"/>
        <color rgb="FF638EC6"/>
      </dataBar>
      <extLst>
        <ext xmlns:x14="http://schemas.microsoft.com/office/spreadsheetml/2009/9/main" uri="{B025F937-C7B1-47D3-B67F-A62EFF666E3E}">
          <x14:id>{37667C46-BEAF-4954-BA4D-42C3C14E1379}</x14:id>
        </ext>
      </extLst>
    </cfRule>
  </conditionalFormatting>
  <conditionalFormatting sqref="N51:N61">
    <cfRule type="dataBar" priority="66">
      <dataBar>
        <cfvo type="min"/>
        <cfvo type="max"/>
        <color rgb="FF63C384"/>
      </dataBar>
      <extLst>
        <ext xmlns:x14="http://schemas.microsoft.com/office/spreadsheetml/2009/9/main" uri="{B025F937-C7B1-47D3-B67F-A62EFF666E3E}">
          <x14:id>{0EC4E28D-FBD7-42A7-9E65-13E75F9D2897}</x14:id>
        </ext>
      </extLst>
    </cfRule>
  </conditionalFormatting>
  <conditionalFormatting sqref="N51:N61">
    <cfRule type="dataBar" priority="65">
      <dataBar>
        <cfvo type="min"/>
        <cfvo type="max"/>
        <color rgb="FF63C384"/>
      </dataBar>
      <extLst>
        <ext xmlns:x14="http://schemas.microsoft.com/office/spreadsheetml/2009/9/main" uri="{B025F937-C7B1-47D3-B67F-A62EFF666E3E}">
          <x14:id>{EEF24AFB-F538-4AAA-9E5A-607FA8558CFA}</x14:id>
        </ext>
      </extLst>
    </cfRule>
  </conditionalFormatting>
  <conditionalFormatting sqref="O51:O61">
    <cfRule type="dataBar" priority="64">
      <dataBar>
        <cfvo type="min"/>
        <cfvo type="max"/>
        <color rgb="FF638EC6"/>
      </dataBar>
      <extLst>
        <ext xmlns:x14="http://schemas.microsoft.com/office/spreadsheetml/2009/9/main" uri="{B025F937-C7B1-47D3-B67F-A62EFF666E3E}">
          <x14:id>{FFC84B41-EB5D-4549-B935-8D10CC8E0413}</x14:id>
        </ext>
      </extLst>
    </cfRule>
  </conditionalFormatting>
  <conditionalFormatting sqref="O51:O61">
    <cfRule type="dataBar" priority="63">
      <dataBar>
        <cfvo type="min"/>
        <cfvo type="max"/>
        <color rgb="FF63C384"/>
      </dataBar>
      <extLst>
        <ext xmlns:x14="http://schemas.microsoft.com/office/spreadsheetml/2009/9/main" uri="{B025F937-C7B1-47D3-B67F-A62EFF666E3E}">
          <x14:id>{4BC49B86-DC9D-45BD-8086-5F7509F75FF6}</x14:id>
        </ext>
      </extLst>
    </cfRule>
  </conditionalFormatting>
  <conditionalFormatting sqref="O51:O61">
    <cfRule type="dataBar" priority="62">
      <dataBar>
        <cfvo type="min"/>
        <cfvo type="max"/>
        <color rgb="FF638EC6"/>
      </dataBar>
      <extLst>
        <ext xmlns:x14="http://schemas.microsoft.com/office/spreadsheetml/2009/9/main" uri="{B025F937-C7B1-47D3-B67F-A62EFF666E3E}">
          <x14:id>{DFD5A6FF-1BFE-4EF9-A81F-1C9C70059F26}</x14:id>
        </ext>
      </extLst>
    </cfRule>
  </conditionalFormatting>
  <conditionalFormatting sqref="O51:O61">
    <cfRule type="dataBar" priority="61">
      <dataBar>
        <cfvo type="min"/>
        <cfvo type="max"/>
        <color rgb="FF63C384"/>
      </dataBar>
      <extLst>
        <ext xmlns:x14="http://schemas.microsoft.com/office/spreadsheetml/2009/9/main" uri="{B025F937-C7B1-47D3-B67F-A62EFF666E3E}">
          <x14:id>{102AB9D0-436D-43B8-8DBD-5DD1D3FE5B97}</x14:id>
        </ext>
      </extLst>
    </cfRule>
  </conditionalFormatting>
  <conditionalFormatting sqref="O51:O61">
    <cfRule type="dataBar" priority="60">
      <dataBar>
        <cfvo type="min"/>
        <cfvo type="max"/>
        <color rgb="FF638EC6"/>
      </dataBar>
      <extLst>
        <ext xmlns:x14="http://schemas.microsoft.com/office/spreadsheetml/2009/9/main" uri="{B025F937-C7B1-47D3-B67F-A62EFF666E3E}">
          <x14:id>{0E1DDA21-30D2-4DDD-8342-FBAE2C3C40BA}</x14:id>
        </ext>
      </extLst>
    </cfRule>
  </conditionalFormatting>
  <conditionalFormatting sqref="O51:O61">
    <cfRule type="dataBar" priority="59">
      <dataBar>
        <cfvo type="min"/>
        <cfvo type="max"/>
        <color rgb="FF63C384"/>
      </dataBar>
      <extLst>
        <ext xmlns:x14="http://schemas.microsoft.com/office/spreadsheetml/2009/9/main" uri="{B025F937-C7B1-47D3-B67F-A62EFF666E3E}">
          <x14:id>{3EFD06DD-8263-4B5A-935B-F1B47F0BE924}</x14:id>
        </ext>
      </extLst>
    </cfRule>
  </conditionalFormatting>
  <conditionalFormatting sqref="O51:O61">
    <cfRule type="dataBar" priority="58">
      <dataBar>
        <cfvo type="min"/>
        <cfvo type="max"/>
        <color rgb="FF638EC6"/>
      </dataBar>
      <extLst>
        <ext xmlns:x14="http://schemas.microsoft.com/office/spreadsheetml/2009/9/main" uri="{B025F937-C7B1-47D3-B67F-A62EFF666E3E}">
          <x14:id>{0D46E374-A13E-4861-B645-E17192BC23A7}</x14:id>
        </ext>
      </extLst>
    </cfRule>
  </conditionalFormatting>
  <conditionalFormatting sqref="O51:O61">
    <cfRule type="dataBar" priority="57">
      <dataBar>
        <cfvo type="min"/>
        <cfvo type="max"/>
        <color rgb="FF63C384"/>
      </dataBar>
      <extLst>
        <ext xmlns:x14="http://schemas.microsoft.com/office/spreadsheetml/2009/9/main" uri="{B025F937-C7B1-47D3-B67F-A62EFF666E3E}">
          <x14:id>{D6F7B570-845D-482C-8625-4D0619CFBB37}</x14:id>
        </ext>
      </extLst>
    </cfRule>
  </conditionalFormatting>
  <conditionalFormatting sqref="O51:O61">
    <cfRule type="dataBar" priority="56">
      <dataBar>
        <cfvo type="min"/>
        <cfvo type="max"/>
        <color rgb="FF638EC6"/>
      </dataBar>
      <extLst>
        <ext xmlns:x14="http://schemas.microsoft.com/office/spreadsheetml/2009/9/main" uri="{B025F937-C7B1-47D3-B67F-A62EFF666E3E}">
          <x14:id>{728CBCB1-F58D-4C57-827C-2A917E9F2431}</x14:id>
        </ext>
      </extLst>
    </cfRule>
  </conditionalFormatting>
  <conditionalFormatting sqref="O51:O61">
    <cfRule type="dataBar" priority="55">
      <dataBar>
        <cfvo type="min"/>
        <cfvo type="max"/>
        <color rgb="FF63C384"/>
      </dataBar>
      <extLst>
        <ext xmlns:x14="http://schemas.microsoft.com/office/spreadsheetml/2009/9/main" uri="{B025F937-C7B1-47D3-B67F-A62EFF666E3E}">
          <x14:id>{45522330-03FA-4CA2-8972-AFD8CE492041}</x14:id>
        </ext>
      </extLst>
    </cfRule>
  </conditionalFormatting>
  <conditionalFormatting sqref="O51:O61">
    <cfRule type="dataBar" priority="54">
      <dataBar>
        <cfvo type="min"/>
        <cfvo type="max"/>
        <color rgb="FF638EC6"/>
      </dataBar>
      <extLst>
        <ext xmlns:x14="http://schemas.microsoft.com/office/spreadsheetml/2009/9/main" uri="{B025F937-C7B1-47D3-B67F-A62EFF666E3E}">
          <x14:id>{2F112EC1-DC14-4CAD-AED3-D5DF63ACDDE7}</x14:id>
        </ext>
      </extLst>
    </cfRule>
  </conditionalFormatting>
  <conditionalFormatting sqref="O51:O61">
    <cfRule type="dataBar" priority="53">
      <dataBar>
        <cfvo type="min"/>
        <cfvo type="max"/>
        <color rgb="FF63C384"/>
      </dataBar>
      <extLst>
        <ext xmlns:x14="http://schemas.microsoft.com/office/spreadsheetml/2009/9/main" uri="{B025F937-C7B1-47D3-B67F-A62EFF666E3E}">
          <x14:id>{7A57BFFD-15C6-4E35-87F2-7419C81D85AC}</x14:id>
        </ext>
      </extLst>
    </cfRule>
  </conditionalFormatting>
  <conditionalFormatting sqref="O51:O61">
    <cfRule type="dataBar" priority="52">
      <dataBar>
        <cfvo type="min"/>
        <cfvo type="max"/>
        <color rgb="FF63C384"/>
      </dataBar>
      <extLst>
        <ext xmlns:x14="http://schemas.microsoft.com/office/spreadsheetml/2009/9/main" uri="{B025F937-C7B1-47D3-B67F-A62EFF666E3E}">
          <x14:id>{E66A8E95-4F4A-46C3-A983-E614717B54E7}</x14:id>
        </ext>
      </extLst>
    </cfRule>
  </conditionalFormatting>
  <conditionalFormatting sqref="P51:P61">
    <cfRule type="dataBar" priority="51">
      <dataBar>
        <cfvo type="min"/>
        <cfvo type="max"/>
        <color rgb="FF638EC6"/>
      </dataBar>
      <extLst>
        <ext xmlns:x14="http://schemas.microsoft.com/office/spreadsheetml/2009/9/main" uri="{B025F937-C7B1-47D3-B67F-A62EFF666E3E}">
          <x14:id>{B4936AC7-4CEA-489E-8CAE-040BDD705589}</x14:id>
        </ext>
      </extLst>
    </cfRule>
  </conditionalFormatting>
  <conditionalFormatting sqref="P51:P61">
    <cfRule type="dataBar" priority="50">
      <dataBar>
        <cfvo type="min"/>
        <cfvo type="max"/>
        <color rgb="FF63C384"/>
      </dataBar>
      <extLst>
        <ext xmlns:x14="http://schemas.microsoft.com/office/spreadsheetml/2009/9/main" uri="{B025F937-C7B1-47D3-B67F-A62EFF666E3E}">
          <x14:id>{7ECBDF82-16D7-46BD-A7F2-BD2D5AB8149C}</x14:id>
        </ext>
      </extLst>
    </cfRule>
  </conditionalFormatting>
  <conditionalFormatting sqref="P51:P61">
    <cfRule type="dataBar" priority="49">
      <dataBar>
        <cfvo type="min"/>
        <cfvo type="max"/>
        <color rgb="FF638EC6"/>
      </dataBar>
      <extLst>
        <ext xmlns:x14="http://schemas.microsoft.com/office/spreadsheetml/2009/9/main" uri="{B025F937-C7B1-47D3-B67F-A62EFF666E3E}">
          <x14:id>{C269C220-E8DA-4DFC-9A81-88A5AF0242D3}</x14:id>
        </ext>
      </extLst>
    </cfRule>
  </conditionalFormatting>
  <conditionalFormatting sqref="P51:P61">
    <cfRule type="dataBar" priority="48">
      <dataBar>
        <cfvo type="min"/>
        <cfvo type="max"/>
        <color rgb="FF63C384"/>
      </dataBar>
      <extLst>
        <ext xmlns:x14="http://schemas.microsoft.com/office/spreadsheetml/2009/9/main" uri="{B025F937-C7B1-47D3-B67F-A62EFF666E3E}">
          <x14:id>{5D8E15FA-CE4C-485C-BE13-F9846FFD0A49}</x14:id>
        </ext>
      </extLst>
    </cfRule>
  </conditionalFormatting>
  <conditionalFormatting sqref="P51:P61">
    <cfRule type="dataBar" priority="47">
      <dataBar>
        <cfvo type="min"/>
        <cfvo type="max"/>
        <color rgb="FF638EC6"/>
      </dataBar>
      <extLst>
        <ext xmlns:x14="http://schemas.microsoft.com/office/spreadsheetml/2009/9/main" uri="{B025F937-C7B1-47D3-B67F-A62EFF666E3E}">
          <x14:id>{6B95D1BA-F5CF-4B1E-AF03-7D44253AED9A}</x14:id>
        </ext>
      </extLst>
    </cfRule>
  </conditionalFormatting>
  <conditionalFormatting sqref="P51:P61">
    <cfRule type="dataBar" priority="46">
      <dataBar>
        <cfvo type="min"/>
        <cfvo type="max"/>
        <color rgb="FF63C384"/>
      </dataBar>
      <extLst>
        <ext xmlns:x14="http://schemas.microsoft.com/office/spreadsheetml/2009/9/main" uri="{B025F937-C7B1-47D3-B67F-A62EFF666E3E}">
          <x14:id>{9C6EC7A5-AA1B-4EAD-9D67-ACC1A9D11D5E}</x14:id>
        </ext>
      </extLst>
    </cfRule>
  </conditionalFormatting>
  <conditionalFormatting sqref="P51:P61">
    <cfRule type="dataBar" priority="45">
      <dataBar>
        <cfvo type="min"/>
        <cfvo type="max"/>
        <color rgb="FF638EC6"/>
      </dataBar>
      <extLst>
        <ext xmlns:x14="http://schemas.microsoft.com/office/spreadsheetml/2009/9/main" uri="{B025F937-C7B1-47D3-B67F-A62EFF666E3E}">
          <x14:id>{34A3C984-0BC0-4E44-BAAD-9ADD51CB26DD}</x14:id>
        </ext>
      </extLst>
    </cfRule>
  </conditionalFormatting>
  <conditionalFormatting sqref="P51:P61">
    <cfRule type="dataBar" priority="44">
      <dataBar>
        <cfvo type="min"/>
        <cfvo type="max"/>
        <color rgb="FF63C384"/>
      </dataBar>
      <extLst>
        <ext xmlns:x14="http://schemas.microsoft.com/office/spreadsheetml/2009/9/main" uri="{B025F937-C7B1-47D3-B67F-A62EFF666E3E}">
          <x14:id>{409376C0-B5F0-4CE4-9EA2-ACC4ECE8B8BF}</x14:id>
        </ext>
      </extLst>
    </cfRule>
  </conditionalFormatting>
  <conditionalFormatting sqref="P51:P61">
    <cfRule type="dataBar" priority="43">
      <dataBar>
        <cfvo type="min"/>
        <cfvo type="max"/>
        <color rgb="FF638EC6"/>
      </dataBar>
      <extLst>
        <ext xmlns:x14="http://schemas.microsoft.com/office/spreadsheetml/2009/9/main" uri="{B025F937-C7B1-47D3-B67F-A62EFF666E3E}">
          <x14:id>{1A9FB1F7-1B3D-4282-BBAC-F9902C7ADF7B}</x14:id>
        </ext>
      </extLst>
    </cfRule>
  </conditionalFormatting>
  <conditionalFormatting sqref="P51:P61">
    <cfRule type="dataBar" priority="42">
      <dataBar>
        <cfvo type="min"/>
        <cfvo type="max"/>
        <color rgb="FF63C384"/>
      </dataBar>
      <extLst>
        <ext xmlns:x14="http://schemas.microsoft.com/office/spreadsheetml/2009/9/main" uri="{B025F937-C7B1-47D3-B67F-A62EFF666E3E}">
          <x14:id>{CBAAD942-F8DE-46B5-AD49-A9137407BD5F}</x14:id>
        </ext>
      </extLst>
    </cfRule>
  </conditionalFormatting>
  <conditionalFormatting sqref="P51:P61">
    <cfRule type="dataBar" priority="41">
      <dataBar>
        <cfvo type="min"/>
        <cfvo type="max"/>
        <color rgb="FF638EC6"/>
      </dataBar>
      <extLst>
        <ext xmlns:x14="http://schemas.microsoft.com/office/spreadsheetml/2009/9/main" uri="{B025F937-C7B1-47D3-B67F-A62EFF666E3E}">
          <x14:id>{C6C942BA-CBBA-4DF4-AA76-69C037C5D171}</x14:id>
        </ext>
      </extLst>
    </cfRule>
  </conditionalFormatting>
  <conditionalFormatting sqref="P51:P61">
    <cfRule type="dataBar" priority="40">
      <dataBar>
        <cfvo type="min"/>
        <cfvo type="max"/>
        <color rgb="FF63C384"/>
      </dataBar>
      <extLst>
        <ext xmlns:x14="http://schemas.microsoft.com/office/spreadsheetml/2009/9/main" uri="{B025F937-C7B1-47D3-B67F-A62EFF666E3E}">
          <x14:id>{0850F352-45DC-487C-9206-41BEB8A0D35C}</x14:id>
        </ext>
      </extLst>
    </cfRule>
  </conditionalFormatting>
  <conditionalFormatting sqref="P51:P61">
    <cfRule type="dataBar" priority="39">
      <dataBar>
        <cfvo type="min"/>
        <cfvo type="max"/>
        <color rgb="FF638EC6"/>
      </dataBar>
      <extLst>
        <ext xmlns:x14="http://schemas.microsoft.com/office/spreadsheetml/2009/9/main" uri="{B025F937-C7B1-47D3-B67F-A62EFF666E3E}">
          <x14:id>{618A1739-09F2-4569-AC32-77B67469144E}</x14:id>
        </ext>
      </extLst>
    </cfRule>
  </conditionalFormatting>
  <conditionalFormatting sqref="P51:P61">
    <cfRule type="dataBar" priority="38">
      <dataBar>
        <cfvo type="min"/>
        <cfvo type="max"/>
        <color rgb="FF63C384"/>
      </dataBar>
      <extLst>
        <ext xmlns:x14="http://schemas.microsoft.com/office/spreadsheetml/2009/9/main" uri="{B025F937-C7B1-47D3-B67F-A62EFF666E3E}">
          <x14:id>{C5CF5E37-BB0A-4A0D-B161-B026B9A84EF0}</x14:id>
        </ext>
      </extLst>
    </cfRule>
  </conditionalFormatting>
  <conditionalFormatting sqref="P51:P61">
    <cfRule type="dataBar" priority="37">
      <dataBar>
        <cfvo type="min"/>
        <cfvo type="max"/>
        <color rgb="FF63C384"/>
      </dataBar>
      <extLst>
        <ext xmlns:x14="http://schemas.microsoft.com/office/spreadsheetml/2009/9/main" uri="{B025F937-C7B1-47D3-B67F-A62EFF666E3E}">
          <x14:id>{6E476D01-016D-41E9-BC0E-51B74F484733}</x14:id>
        </ext>
      </extLst>
    </cfRule>
  </conditionalFormatting>
  <conditionalFormatting sqref="Q51:Q61">
    <cfRule type="dataBar" priority="36">
      <dataBar>
        <cfvo type="min"/>
        <cfvo type="max"/>
        <color rgb="FF638EC6"/>
      </dataBar>
      <extLst>
        <ext xmlns:x14="http://schemas.microsoft.com/office/spreadsheetml/2009/9/main" uri="{B025F937-C7B1-47D3-B67F-A62EFF666E3E}">
          <x14:id>{9FFFE95E-EAA0-4996-BA00-1D9CC3798F5C}</x14:id>
        </ext>
      </extLst>
    </cfRule>
  </conditionalFormatting>
  <conditionalFormatting sqref="Q51:Q61">
    <cfRule type="dataBar" priority="35">
      <dataBar>
        <cfvo type="min"/>
        <cfvo type="max"/>
        <color rgb="FF63C384"/>
      </dataBar>
      <extLst>
        <ext xmlns:x14="http://schemas.microsoft.com/office/spreadsheetml/2009/9/main" uri="{B025F937-C7B1-47D3-B67F-A62EFF666E3E}">
          <x14:id>{87F79BDC-19FA-485C-9223-28D96C30D813}</x14:id>
        </ext>
      </extLst>
    </cfRule>
  </conditionalFormatting>
  <conditionalFormatting sqref="Q51:Q61">
    <cfRule type="dataBar" priority="34">
      <dataBar>
        <cfvo type="min"/>
        <cfvo type="max"/>
        <color rgb="FF638EC6"/>
      </dataBar>
      <extLst>
        <ext xmlns:x14="http://schemas.microsoft.com/office/spreadsheetml/2009/9/main" uri="{B025F937-C7B1-47D3-B67F-A62EFF666E3E}">
          <x14:id>{5C5FC883-7397-4884-BE63-462EBCFECB29}</x14:id>
        </ext>
      </extLst>
    </cfRule>
  </conditionalFormatting>
  <conditionalFormatting sqref="Q51:Q61">
    <cfRule type="dataBar" priority="33">
      <dataBar>
        <cfvo type="min"/>
        <cfvo type="max"/>
        <color rgb="FF63C384"/>
      </dataBar>
      <extLst>
        <ext xmlns:x14="http://schemas.microsoft.com/office/spreadsheetml/2009/9/main" uri="{B025F937-C7B1-47D3-B67F-A62EFF666E3E}">
          <x14:id>{423CAEE0-98E2-4920-9D8F-362BF8007D2A}</x14:id>
        </ext>
      </extLst>
    </cfRule>
  </conditionalFormatting>
  <conditionalFormatting sqref="Q51:Q61">
    <cfRule type="dataBar" priority="32">
      <dataBar>
        <cfvo type="min"/>
        <cfvo type="max"/>
        <color rgb="FF638EC6"/>
      </dataBar>
      <extLst>
        <ext xmlns:x14="http://schemas.microsoft.com/office/spreadsheetml/2009/9/main" uri="{B025F937-C7B1-47D3-B67F-A62EFF666E3E}">
          <x14:id>{1993FBEE-957F-4F4C-8D5C-D08D330459FC}</x14:id>
        </ext>
      </extLst>
    </cfRule>
  </conditionalFormatting>
  <conditionalFormatting sqref="Q51:Q61">
    <cfRule type="dataBar" priority="31">
      <dataBar>
        <cfvo type="min"/>
        <cfvo type="max"/>
        <color rgb="FF63C384"/>
      </dataBar>
      <extLst>
        <ext xmlns:x14="http://schemas.microsoft.com/office/spreadsheetml/2009/9/main" uri="{B025F937-C7B1-47D3-B67F-A62EFF666E3E}">
          <x14:id>{77390E5B-001E-4EB6-B745-8D0F722874E6}</x14:id>
        </ext>
      </extLst>
    </cfRule>
  </conditionalFormatting>
  <conditionalFormatting sqref="Q51:Q61">
    <cfRule type="dataBar" priority="30">
      <dataBar>
        <cfvo type="min"/>
        <cfvo type="max"/>
        <color rgb="FF638EC6"/>
      </dataBar>
      <extLst>
        <ext xmlns:x14="http://schemas.microsoft.com/office/spreadsheetml/2009/9/main" uri="{B025F937-C7B1-47D3-B67F-A62EFF666E3E}">
          <x14:id>{F8C6E3F4-2EC4-4E1E-A019-F5FC617E5111}</x14:id>
        </ext>
      </extLst>
    </cfRule>
  </conditionalFormatting>
  <conditionalFormatting sqref="Q51:Q61">
    <cfRule type="dataBar" priority="29">
      <dataBar>
        <cfvo type="min"/>
        <cfvo type="max"/>
        <color rgb="FF63C384"/>
      </dataBar>
      <extLst>
        <ext xmlns:x14="http://schemas.microsoft.com/office/spreadsheetml/2009/9/main" uri="{B025F937-C7B1-47D3-B67F-A62EFF666E3E}">
          <x14:id>{1F4A23D6-2D5E-4CF3-BD59-40CF98DC8917}</x14:id>
        </ext>
      </extLst>
    </cfRule>
  </conditionalFormatting>
  <conditionalFormatting sqref="Q51:Q61">
    <cfRule type="dataBar" priority="28">
      <dataBar>
        <cfvo type="min"/>
        <cfvo type="max"/>
        <color rgb="FF638EC6"/>
      </dataBar>
      <extLst>
        <ext xmlns:x14="http://schemas.microsoft.com/office/spreadsheetml/2009/9/main" uri="{B025F937-C7B1-47D3-B67F-A62EFF666E3E}">
          <x14:id>{84CB182F-105C-4555-BC6E-820827F3A3DE}</x14:id>
        </ext>
      </extLst>
    </cfRule>
  </conditionalFormatting>
  <conditionalFormatting sqref="Q51:Q61">
    <cfRule type="dataBar" priority="27">
      <dataBar>
        <cfvo type="min"/>
        <cfvo type="max"/>
        <color rgb="FF63C384"/>
      </dataBar>
      <extLst>
        <ext xmlns:x14="http://schemas.microsoft.com/office/spreadsheetml/2009/9/main" uri="{B025F937-C7B1-47D3-B67F-A62EFF666E3E}">
          <x14:id>{0AC6ADA7-BEE5-4537-85AA-C6A8DC5799D8}</x14:id>
        </ext>
      </extLst>
    </cfRule>
  </conditionalFormatting>
  <conditionalFormatting sqref="Q51:Q61">
    <cfRule type="dataBar" priority="26">
      <dataBar>
        <cfvo type="min"/>
        <cfvo type="max"/>
        <color rgb="FF638EC6"/>
      </dataBar>
      <extLst>
        <ext xmlns:x14="http://schemas.microsoft.com/office/spreadsheetml/2009/9/main" uri="{B025F937-C7B1-47D3-B67F-A62EFF666E3E}">
          <x14:id>{3AD7E074-D44B-430F-9EDC-3BDC5AE7BDC4}</x14:id>
        </ext>
      </extLst>
    </cfRule>
  </conditionalFormatting>
  <conditionalFormatting sqref="Q51:Q61">
    <cfRule type="dataBar" priority="25">
      <dataBar>
        <cfvo type="min"/>
        <cfvo type="max"/>
        <color rgb="FF63C384"/>
      </dataBar>
      <extLst>
        <ext xmlns:x14="http://schemas.microsoft.com/office/spreadsheetml/2009/9/main" uri="{B025F937-C7B1-47D3-B67F-A62EFF666E3E}">
          <x14:id>{34964E2A-F3FE-4483-9040-196229B7024E}</x14:id>
        </ext>
      </extLst>
    </cfRule>
  </conditionalFormatting>
  <conditionalFormatting sqref="Q51:Q61">
    <cfRule type="dataBar" priority="24">
      <dataBar>
        <cfvo type="min"/>
        <cfvo type="max"/>
        <color rgb="FF638EC6"/>
      </dataBar>
      <extLst>
        <ext xmlns:x14="http://schemas.microsoft.com/office/spreadsheetml/2009/9/main" uri="{B025F937-C7B1-47D3-B67F-A62EFF666E3E}">
          <x14:id>{D3FE51EF-BE75-4E47-8A9A-3CF24F9D4818}</x14:id>
        </ext>
      </extLst>
    </cfRule>
  </conditionalFormatting>
  <conditionalFormatting sqref="Q51:Q61">
    <cfRule type="dataBar" priority="23">
      <dataBar>
        <cfvo type="min"/>
        <cfvo type="max"/>
        <color rgb="FF63C384"/>
      </dataBar>
      <extLst>
        <ext xmlns:x14="http://schemas.microsoft.com/office/spreadsheetml/2009/9/main" uri="{B025F937-C7B1-47D3-B67F-A62EFF666E3E}">
          <x14:id>{370AF47D-4C95-4A23-A485-45E4EA503709}</x14:id>
        </ext>
      </extLst>
    </cfRule>
  </conditionalFormatting>
  <conditionalFormatting sqref="Q51:Q61">
    <cfRule type="dataBar" priority="22">
      <dataBar>
        <cfvo type="min"/>
        <cfvo type="max"/>
        <color rgb="FF638EC6"/>
      </dataBar>
      <extLst>
        <ext xmlns:x14="http://schemas.microsoft.com/office/spreadsheetml/2009/9/main" uri="{B025F937-C7B1-47D3-B67F-A62EFF666E3E}">
          <x14:id>{240F8BA7-BFC6-4FAD-9EFF-2B0C51D65B4E}</x14:id>
        </ext>
      </extLst>
    </cfRule>
  </conditionalFormatting>
  <conditionalFormatting sqref="Q51:Q61">
    <cfRule type="dataBar" priority="21">
      <dataBar>
        <cfvo type="min"/>
        <cfvo type="max"/>
        <color rgb="FF63C384"/>
      </dataBar>
      <extLst>
        <ext xmlns:x14="http://schemas.microsoft.com/office/spreadsheetml/2009/9/main" uri="{B025F937-C7B1-47D3-B67F-A62EFF666E3E}">
          <x14:id>{C2E68739-213D-45A3-BC6A-93BAD4A2D832}</x14:id>
        </ext>
      </extLst>
    </cfRule>
  </conditionalFormatting>
  <conditionalFormatting sqref="Q51:Q61">
    <cfRule type="dataBar" priority="20">
      <dataBar>
        <cfvo type="min"/>
        <cfvo type="max"/>
        <color rgb="FF63C384"/>
      </dataBar>
      <extLst>
        <ext xmlns:x14="http://schemas.microsoft.com/office/spreadsheetml/2009/9/main" uri="{B025F937-C7B1-47D3-B67F-A62EFF666E3E}">
          <x14:id>{1E0F2E69-FF67-4C1D-85D8-4B4B8E083787}</x14:id>
        </ext>
      </extLst>
    </cfRule>
  </conditionalFormatting>
  <conditionalFormatting sqref="R51:R61">
    <cfRule type="dataBar" priority="19">
      <dataBar>
        <cfvo type="min"/>
        <cfvo type="max"/>
        <color rgb="FF638EC6"/>
      </dataBar>
      <extLst>
        <ext xmlns:x14="http://schemas.microsoft.com/office/spreadsheetml/2009/9/main" uri="{B025F937-C7B1-47D3-B67F-A62EFF666E3E}">
          <x14:id>{302B5B1B-5946-4A14-84E8-E30BD4BFB443}</x14:id>
        </ext>
      </extLst>
    </cfRule>
  </conditionalFormatting>
  <conditionalFormatting sqref="R51:R61">
    <cfRule type="dataBar" priority="18">
      <dataBar>
        <cfvo type="min"/>
        <cfvo type="max"/>
        <color rgb="FF63C384"/>
      </dataBar>
      <extLst>
        <ext xmlns:x14="http://schemas.microsoft.com/office/spreadsheetml/2009/9/main" uri="{B025F937-C7B1-47D3-B67F-A62EFF666E3E}">
          <x14:id>{3D9BDE01-9A33-4855-9219-C3A8B91BB347}</x14:id>
        </ext>
      </extLst>
    </cfRule>
  </conditionalFormatting>
  <conditionalFormatting sqref="R51:R61">
    <cfRule type="dataBar" priority="17">
      <dataBar>
        <cfvo type="min"/>
        <cfvo type="max"/>
        <color rgb="FF638EC6"/>
      </dataBar>
      <extLst>
        <ext xmlns:x14="http://schemas.microsoft.com/office/spreadsheetml/2009/9/main" uri="{B025F937-C7B1-47D3-B67F-A62EFF666E3E}">
          <x14:id>{05B40B0B-4326-4AA8-BF2B-6A29709E428A}</x14:id>
        </ext>
      </extLst>
    </cfRule>
  </conditionalFormatting>
  <conditionalFormatting sqref="R51:R61">
    <cfRule type="dataBar" priority="16">
      <dataBar>
        <cfvo type="min"/>
        <cfvo type="max"/>
        <color rgb="FF63C384"/>
      </dataBar>
      <extLst>
        <ext xmlns:x14="http://schemas.microsoft.com/office/spreadsheetml/2009/9/main" uri="{B025F937-C7B1-47D3-B67F-A62EFF666E3E}">
          <x14:id>{AC480B60-9524-44F7-A92B-8C7BE0396FBC}</x14:id>
        </ext>
      </extLst>
    </cfRule>
  </conditionalFormatting>
  <conditionalFormatting sqref="R51:R61">
    <cfRule type="dataBar" priority="15">
      <dataBar>
        <cfvo type="min"/>
        <cfvo type="max"/>
        <color rgb="FF638EC6"/>
      </dataBar>
      <extLst>
        <ext xmlns:x14="http://schemas.microsoft.com/office/spreadsheetml/2009/9/main" uri="{B025F937-C7B1-47D3-B67F-A62EFF666E3E}">
          <x14:id>{205F64AC-31CF-4DAE-A82D-B1EBF3B07A07}</x14:id>
        </ext>
      </extLst>
    </cfRule>
  </conditionalFormatting>
  <conditionalFormatting sqref="R51:R61">
    <cfRule type="dataBar" priority="14">
      <dataBar>
        <cfvo type="min"/>
        <cfvo type="max"/>
        <color rgb="FF63C384"/>
      </dataBar>
      <extLst>
        <ext xmlns:x14="http://schemas.microsoft.com/office/spreadsheetml/2009/9/main" uri="{B025F937-C7B1-47D3-B67F-A62EFF666E3E}">
          <x14:id>{5925CDD7-CB8F-4249-876C-6B6E5870CF95}</x14:id>
        </ext>
      </extLst>
    </cfRule>
  </conditionalFormatting>
  <conditionalFormatting sqref="R51:R61">
    <cfRule type="dataBar" priority="13">
      <dataBar>
        <cfvo type="min"/>
        <cfvo type="max"/>
        <color rgb="FF638EC6"/>
      </dataBar>
      <extLst>
        <ext xmlns:x14="http://schemas.microsoft.com/office/spreadsheetml/2009/9/main" uri="{B025F937-C7B1-47D3-B67F-A62EFF666E3E}">
          <x14:id>{AF9E1608-52A8-4FAD-BB4D-8AA2EEFEC651}</x14:id>
        </ext>
      </extLst>
    </cfRule>
  </conditionalFormatting>
  <conditionalFormatting sqref="R51:R61">
    <cfRule type="dataBar" priority="12">
      <dataBar>
        <cfvo type="min"/>
        <cfvo type="max"/>
        <color rgb="FF63C384"/>
      </dataBar>
      <extLst>
        <ext xmlns:x14="http://schemas.microsoft.com/office/spreadsheetml/2009/9/main" uri="{B025F937-C7B1-47D3-B67F-A62EFF666E3E}">
          <x14:id>{27661338-937E-43FB-94DD-D8C419626302}</x14:id>
        </ext>
      </extLst>
    </cfRule>
  </conditionalFormatting>
  <conditionalFormatting sqref="R51:R61">
    <cfRule type="dataBar" priority="11">
      <dataBar>
        <cfvo type="min"/>
        <cfvo type="max"/>
        <color rgb="FF638EC6"/>
      </dataBar>
      <extLst>
        <ext xmlns:x14="http://schemas.microsoft.com/office/spreadsheetml/2009/9/main" uri="{B025F937-C7B1-47D3-B67F-A62EFF666E3E}">
          <x14:id>{C535FC7D-CABB-4BA4-B695-B0CFB0EAEE44}</x14:id>
        </ext>
      </extLst>
    </cfRule>
  </conditionalFormatting>
  <conditionalFormatting sqref="R51:R61">
    <cfRule type="dataBar" priority="10">
      <dataBar>
        <cfvo type="min"/>
        <cfvo type="max"/>
        <color rgb="FF63C384"/>
      </dataBar>
      <extLst>
        <ext xmlns:x14="http://schemas.microsoft.com/office/spreadsheetml/2009/9/main" uri="{B025F937-C7B1-47D3-B67F-A62EFF666E3E}">
          <x14:id>{302DCDB8-F8FD-4E49-8C61-0B027D4BD007}</x14:id>
        </ext>
      </extLst>
    </cfRule>
  </conditionalFormatting>
  <conditionalFormatting sqref="R51:R61">
    <cfRule type="dataBar" priority="9">
      <dataBar>
        <cfvo type="min"/>
        <cfvo type="max"/>
        <color rgb="FF638EC6"/>
      </dataBar>
      <extLst>
        <ext xmlns:x14="http://schemas.microsoft.com/office/spreadsheetml/2009/9/main" uri="{B025F937-C7B1-47D3-B67F-A62EFF666E3E}">
          <x14:id>{1015A11A-077B-4021-9FB4-6561C07E522A}</x14:id>
        </ext>
      </extLst>
    </cfRule>
  </conditionalFormatting>
  <conditionalFormatting sqref="R51:R61">
    <cfRule type="dataBar" priority="8">
      <dataBar>
        <cfvo type="min"/>
        <cfvo type="max"/>
        <color rgb="FF63C384"/>
      </dataBar>
      <extLst>
        <ext xmlns:x14="http://schemas.microsoft.com/office/spreadsheetml/2009/9/main" uri="{B025F937-C7B1-47D3-B67F-A62EFF666E3E}">
          <x14:id>{CAF97B5B-81CC-4030-80EB-5A565FC44D40}</x14:id>
        </ext>
      </extLst>
    </cfRule>
  </conditionalFormatting>
  <conditionalFormatting sqref="R51:R61">
    <cfRule type="dataBar" priority="7">
      <dataBar>
        <cfvo type="min"/>
        <cfvo type="max"/>
        <color rgb="FF638EC6"/>
      </dataBar>
      <extLst>
        <ext xmlns:x14="http://schemas.microsoft.com/office/spreadsheetml/2009/9/main" uri="{B025F937-C7B1-47D3-B67F-A62EFF666E3E}">
          <x14:id>{E337387E-A520-459E-8942-215E7362D022}</x14:id>
        </ext>
      </extLst>
    </cfRule>
  </conditionalFormatting>
  <conditionalFormatting sqref="R51:R61">
    <cfRule type="dataBar" priority="6">
      <dataBar>
        <cfvo type="min"/>
        <cfvo type="max"/>
        <color rgb="FF63C384"/>
      </dataBar>
      <extLst>
        <ext xmlns:x14="http://schemas.microsoft.com/office/spreadsheetml/2009/9/main" uri="{B025F937-C7B1-47D3-B67F-A62EFF666E3E}">
          <x14:id>{7D424DA4-5A02-4998-9F5F-6A7A6EEAC77A}</x14:id>
        </ext>
      </extLst>
    </cfRule>
  </conditionalFormatting>
  <conditionalFormatting sqref="R51:R61">
    <cfRule type="dataBar" priority="5">
      <dataBar>
        <cfvo type="min"/>
        <cfvo type="max"/>
        <color rgb="FF638EC6"/>
      </dataBar>
      <extLst>
        <ext xmlns:x14="http://schemas.microsoft.com/office/spreadsheetml/2009/9/main" uri="{B025F937-C7B1-47D3-B67F-A62EFF666E3E}">
          <x14:id>{49209D41-C2F9-49B4-946D-0680D8E37F32}</x14:id>
        </ext>
      </extLst>
    </cfRule>
  </conditionalFormatting>
  <conditionalFormatting sqref="R51:R61">
    <cfRule type="dataBar" priority="4">
      <dataBar>
        <cfvo type="min"/>
        <cfvo type="max"/>
        <color rgb="FF63C384"/>
      </dataBar>
      <extLst>
        <ext xmlns:x14="http://schemas.microsoft.com/office/spreadsheetml/2009/9/main" uri="{B025F937-C7B1-47D3-B67F-A62EFF666E3E}">
          <x14:id>{01BDCE2A-0514-40DB-9D12-1CAD4A543514}</x14:id>
        </ext>
      </extLst>
    </cfRule>
  </conditionalFormatting>
  <conditionalFormatting sqref="R51:R61">
    <cfRule type="dataBar" priority="3">
      <dataBar>
        <cfvo type="min"/>
        <cfvo type="max"/>
        <color rgb="FF638EC6"/>
      </dataBar>
      <extLst>
        <ext xmlns:x14="http://schemas.microsoft.com/office/spreadsheetml/2009/9/main" uri="{B025F937-C7B1-47D3-B67F-A62EFF666E3E}">
          <x14:id>{4C7C3524-2368-480E-A8C4-04BC79327C50}</x14:id>
        </ext>
      </extLst>
    </cfRule>
  </conditionalFormatting>
  <conditionalFormatting sqref="R51:R61">
    <cfRule type="dataBar" priority="2">
      <dataBar>
        <cfvo type="min"/>
        <cfvo type="max"/>
        <color rgb="FF63C384"/>
      </dataBar>
      <extLst>
        <ext xmlns:x14="http://schemas.microsoft.com/office/spreadsheetml/2009/9/main" uri="{B025F937-C7B1-47D3-B67F-A62EFF666E3E}">
          <x14:id>{FDA37C49-9194-4219-98E6-43E5C2C0FE88}</x14:id>
        </ext>
      </extLst>
    </cfRule>
  </conditionalFormatting>
  <conditionalFormatting sqref="R51:R61">
    <cfRule type="dataBar" priority="1">
      <dataBar>
        <cfvo type="min"/>
        <cfvo type="max"/>
        <color rgb="FF63C384"/>
      </dataBar>
      <extLst>
        <ext xmlns:x14="http://schemas.microsoft.com/office/spreadsheetml/2009/9/main" uri="{B025F937-C7B1-47D3-B67F-A62EFF666E3E}">
          <x14:id>{148B1F79-5CBF-4001-8E4A-EFDDED07C8D0}</x14:id>
        </ext>
      </extLst>
    </cfRule>
  </conditionalFormatting>
  <hyperlinks>
    <hyperlink ref="G46" r:id="rId1" xr:uid="{00000000-0004-0000-0900-000000000000}"/>
    <hyperlink ref="G62" r:id="rId2" xr:uid="{00000000-0004-0000-0900-000001000000}"/>
  </hyperlinks>
  <pageMargins left="0.25" right="0.25" top="0.75" bottom="0.75" header="0.3" footer="0.3"/>
  <pageSetup scale="30" fitToHeight="0" orientation="landscape" r:id="rId3"/>
  <drawing r:id="rId4"/>
  <extLst>
    <ext xmlns:x14="http://schemas.microsoft.com/office/spreadsheetml/2009/9/main" uri="{78C0D931-6437-407d-A8EE-F0AAD7539E65}">
      <x14:conditionalFormattings>
        <x14:conditionalFormatting xmlns:xm="http://schemas.microsoft.com/office/excel/2006/main">
          <x14:cfRule type="dataBar" id="{625EC1A0-BD3C-495A-BE4E-0FEC176DA6DC}">
            <x14:dataBar minLength="0" maxLength="100" border="1" negativeBarBorderColorSameAsPositive="0">
              <x14:cfvo type="autoMin"/>
              <x14:cfvo type="autoMax"/>
              <x14:borderColor rgb="FF638EC6"/>
              <x14:negativeFillColor rgb="FFFF0000"/>
              <x14:negativeBorderColor rgb="FFFF0000"/>
              <x14:axisColor rgb="FF000000"/>
            </x14:dataBar>
          </x14:cfRule>
          <xm:sqref>H51:R61</xm:sqref>
        </x14:conditionalFormatting>
        <x14:conditionalFormatting xmlns:xm="http://schemas.microsoft.com/office/excel/2006/main">
          <x14:cfRule type="dataBar" id="{99F2193E-3098-40A8-B25B-D4D7CD1C3974}">
            <x14:dataBar minLength="0" maxLength="100" border="1" negativeBarBorderColorSameAsPositive="0">
              <x14:cfvo type="autoMin"/>
              <x14:cfvo type="autoMax"/>
              <x14:borderColor rgb="FF63C384"/>
              <x14:negativeFillColor rgb="FFFF0000"/>
              <x14:negativeBorderColor rgb="FFFF0000"/>
              <x14:axisColor rgb="FF000000"/>
            </x14:dataBar>
          </x14:cfRule>
          <xm:sqref>H51:H61</xm:sqref>
        </x14:conditionalFormatting>
        <x14:conditionalFormatting xmlns:xm="http://schemas.microsoft.com/office/excel/2006/main">
          <x14:cfRule type="dataBar" id="{2EC37226-D98F-4A56-A8BC-BC730C55FFD0}">
            <x14:dataBar minLength="0" maxLength="100" border="1" negativeBarBorderColorSameAsPositive="0">
              <x14:cfvo type="autoMin"/>
              <x14:cfvo type="autoMax"/>
              <x14:borderColor rgb="FF638EC6"/>
              <x14:negativeFillColor rgb="FFFF0000"/>
              <x14:negativeBorderColor rgb="FFFF0000"/>
              <x14:axisColor rgb="FF000000"/>
            </x14:dataBar>
          </x14:cfRule>
          <xm:sqref>I51:I61</xm:sqref>
        </x14:conditionalFormatting>
        <x14:conditionalFormatting xmlns:xm="http://schemas.microsoft.com/office/excel/2006/main">
          <x14:cfRule type="dataBar" id="{18299765-6DD7-4F47-9A92-E91E468F5203}">
            <x14:dataBar minLength="0" maxLength="100" border="1" negativeBarBorderColorSameAsPositive="0">
              <x14:cfvo type="autoMin"/>
              <x14:cfvo type="autoMax"/>
              <x14:borderColor rgb="FF638EC6"/>
              <x14:negativeFillColor rgb="FFFF0000"/>
              <x14:negativeBorderColor rgb="FFFF0000"/>
              <x14:axisColor rgb="FF000000"/>
            </x14:dataBar>
          </x14:cfRule>
          <xm:sqref>J51:J61</xm:sqref>
        </x14:conditionalFormatting>
        <x14:conditionalFormatting xmlns:xm="http://schemas.microsoft.com/office/excel/2006/main">
          <x14:cfRule type="dataBar" id="{BB2D149E-4D93-4A95-8D99-DE735D9B01AC}">
            <x14:dataBar minLength="0" maxLength="100" border="1" negativeBarBorderColorSameAsPositive="0">
              <x14:cfvo type="autoMin"/>
              <x14:cfvo type="autoMax"/>
              <x14:borderColor rgb="FF638EC6"/>
              <x14:negativeFillColor rgb="FFFF0000"/>
              <x14:negativeBorderColor rgb="FFFF0000"/>
              <x14:axisColor rgb="FF000000"/>
            </x14:dataBar>
          </x14:cfRule>
          <xm:sqref>K51:K61</xm:sqref>
        </x14:conditionalFormatting>
        <x14:conditionalFormatting xmlns:xm="http://schemas.microsoft.com/office/excel/2006/main">
          <x14:cfRule type="dataBar" id="{B07AC6B0-6192-400E-A0A7-A86C1AA1C791}">
            <x14:dataBar minLength="0" maxLength="100" border="1" negativeBarBorderColorSameAsPositive="0">
              <x14:cfvo type="autoMin"/>
              <x14:cfvo type="autoMax"/>
              <x14:borderColor rgb="FF638EC6"/>
              <x14:negativeFillColor rgb="FFFF0000"/>
              <x14:negativeBorderColor rgb="FFFF0000"/>
              <x14:axisColor rgb="FF000000"/>
            </x14:dataBar>
          </x14:cfRule>
          <xm:sqref>L51:L61 H53:K61</xm:sqref>
        </x14:conditionalFormatting>
        <x14:conditionalFormatting xmlns:xm="http://schemas.microsoft.com/office/excel/2006/main">
          <x14:cfRule type="dataBar" id="{E1B026D3-D46B-439F-ADC2-FED3261DBEC4}">
            <x14:dataBar minLength="0" maxLength="100" border="1" negativeBarBorderColorSameAsPositive="0">
              <x14:cfvo type="autoMin"/>
              <x14:cfvo type="autoMax"/>
              <x14:borderColor rgb="FF638EC6"/>
              <x14:negativeFillColor rgb="FFFF0000"/>
              <x14:negativeBorderColor rgb="FFFF0000"/>
              <x14:axisColor rgb="FF000000"/>
            </x14:dataBar>
          </x14:cfRule>
          <xm:sqref>M51:M61</xm:sqref>
        </x14:conditionalFormatting>
        <x14:conditionalFormatting xmlns:xm="http://schemas.microsoft.com/office/excel/2006/main">
          <x14:cfRule type="dataBar" id="{22E0670A-1214-4FA3-AE4E-450E29BF5501}">
            <x14:dataBar minLength="0" maxLength="100" border="1" negativeBarBorderColorSameAsPositive="0">
              <x14:cfvo type="autoMin"/>
              <x14:cfvo type="autoMax"/>
              <x14:borderColor rgb="FF638EC6"/>
              <x14:negativeFillColor rgb="FFFF0000"/>
              <x14:negativeBorderColor rgb="FFFF0000"/>
              <x14:axisColor rgb="FF000000"/>
            </x14:dataBar>
          </x14:cfRule>
          <xm:sqref>N51:N61</xm:sqref>
        </x14:conditionalFormatting>
        <x14:conditionalFormatting xmlns:xm="http://schemas.microsoft.com/office/excel/2006/main">
          <x14:cfRule type="dataBar" id="{44444BE4-C1E3-438C-8091-85B15A21B76C}">
            <x14:dataBar minLength="0" maxLength="100" border="1" negativeBarBorderColorSameAsPositive="0">
              <x14:cfvo type="autoMin"/>
              <x14:cfvo type="autoMax"/>
              <x14:borderColor rgb="FF638EC6"/>
              <x14:negativeFillColor rgb="FFFF0000"/>
              <x14:negativeBorderColor rgb="FFFF0000"/>
              <x14:axisColor rgb="FF000000"/>
            </x14:dataBar>
          </x14:cfRule>
          <xm:sqref>O51:O61</xm:sqref>
        </x14:conditionalFormatting>
        <x14:conditionalFormatting xmlns:xm="http://schemas.microsoft.com/office/excel/2006/main">
          <x14:cfRule type="dataBar" id="{48F83F6D-271F-44A2-9B9F-9EA8CCC953FB}">
            <x14:dataBar minLength="0" maxLength="100" border="1" negativeBarBorderColorSameAsPositive="0">
              <x14:cfvo type="autoMin"/>
              <x14:cfvo type="autoMax"/>
              <x14:borderColor rgb="FF638EC6"/>
              <x14:negativeFillColor rgb="FFFF0000"/>
              <x14:negativeBorderColor rgb="FFFF0000"/>
              <x14:axisColor rgb="FF000000"/>
            </x14:dataBar>
          </x14:cfRule>
          <xm:sqref>P51:P61</xm:sqref>
        </x14:conditionalFormatting>
        <x14:conditionalFormatting xmlns:xm="http://schemas.microsoft.com/office/excel/2006/main">
          <x14:cfRule type="dataBar" id="{AE5E2BE6-154A-4D30-912F-5B0BEFAF1261}">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0C389C68-01DF-4370-8F8A-41407C7B5F9F}">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113B2901-6BE6-4457-BF04-300948D35DE4}">
            <x14:dataBar minLength="0" maxLength="100" border="1" negativeBarBorderColorSameAsPositive="0">
              <x14:cfvo type="autoMin"/>
              <x14:cfvo type="autoMax"/>
              <x14:borderColor theme="3" tint="0.59999389629810485"/>
              <x14:negativeFillColor rgb="FFFF0000"/>
              <x14:negativeBorderColor theme="5" tint="0.59999389629810485"/>
              <x14:axisColor rgb="FF000000"/>
            </x14:dataBar>
          </x14:cfRule>
          <xm:sqref>K35:K45</xm:sqref>
        </x14:conditionalFormatting>
        <x14:conditionalFormatting xmlns:xm="http://schemas.microsoft.com/office/excel/2006/main">
          <x14:cfRule type="dataBar" id="{01AC9198-299D-4A22-A3F4-8D05E9916758}">
            <x14:dataBar minLength="0" maxLength="100" border="1" negativeBarBorderColorSameAsPositive="0">
              <x14:cfvo type="autoMin"/>
              <x14:cfvo type="autoMax"/>
              <x14:borderColor theme="8" tint="0.59999389629810485"/>
              <x14:negativeFillColor rgb="FFFF0000"/>
              <x14:negativeBorderColor rgb="FFFF0000"/>
              <x14:axisColor rgb="FF000000"/>
            </x14:dataBar>
          </x14:cfRule>
          <xm:sqref>H35:H45</xm:sqref>
        </x14:conditionalFormatting>
        <x14:conditionalFormatting xmlns:xm="http://schemas.microsoft.com/office/excel/2006/main">
          <x14:cfRule type="dataBar" id="{693B54F2-9153-41D2-9995-3792CBE2767E}">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J35:J45</xm:sqref>
        </x14:conditionalFormatting>
        <x14:conditionalFormatting xmlns:xm="http://schemas.microsoft.com/office/excel/2006/main">
          <x14:cfRule type="dataBar" id="{EB5D1C1A-7552-40CF-B739-107BC4278A7E}">
            <x14:dataBar minLength="0" maxLength="100" border="1" negativeBarBorderColorSameAsPositive="0">
              <x14:cfvo type="autoMin"/>
              <x14:cfvo type="autoMax"/>
              <x14:borderColor rgb="FF63C384"/>
              <x14:negativeFillColor rgb="FFFF0000"/>
              <x14:negativeBorderColor rgb="FFFF0000"/>
              <x14:axisColor rgb="FF000000"/>
            </x14:dataBar>
          </x14:cfRule>
          <xm:sqref>I51:I61</xm:sqref>
        </x14:conditionalFormatting>
        <x14:conditionalFormatting xmlns:xm="http://schemas.microsoft.com/office/excel/2006/main">
          <x14:cfRule type="dataBar" id="{A549937C-003C-4C60-8692-5624D354A2B2}">
            <x14:dataBar minLength="0" maxLength="100" border="1" negativeBarBorderColorSameAsPositive="0">
              <x14:cfvo type="autoMin"/>
              <x14:cfvo type="autoMax"/>
              <x14:borderColor rgb="FF63C384"/>
              <x14:negativeFillColor rgb="FFFF0000"/>
              <x14:negativeBorderColor rgb="FFFF0000"/>
              <x14:axisColor rgb="FF000000"/>
            </x14:dataBar>
          </x14:cfRule>
          <xm:sqref>J51:J61</xm:sqref>
        </x14:conditionalFormatting>
        <x14:conditionalFormatting xmlns:xm="http://schemas.microsoft.com/office/excel/2006/main">
          <x14:cfRule type="dataBar" id="{67EA0BD0-D0A5-42F2-A67C-731481824F43}">
            <x14:dataBar minLength="0" maxLength="100" border="1" negativeBarBorderColorSameAsPositive="0">
              <x14:cfvo type="autoMin"/>
              <x14:cfvo type="autoMax"/>
              <x14:borderColor rgb="FF63C384"/>
              <x14:negativeFillColor rgb="FFFF0000"/>
              <x14:negativeBorderColor rgb="FFFF0000"/>
              <x14:axisColor rgb="FF000000"/>
            </x14:dataBar>
          </x14:cfRule>
          <xm:sqref>K51:K61</xm:sqref>
        </x14:conditionalFormatting>
        <x14:conditionalFormatting xmlns:xm="http://schemas.microsoft.com/office/excel/2006/main">
          <x14:cfRule type="dataBar" id="{B0FAF80A-940C-4BA4-B419-B33DB41DB4E9}">
            <x14:dataBar minLength="0" maxLength="100" border="1" negativeBarBorderColorSameAsPositive="0">
              <x14:cfvo type="autoMin"/>
              <x14:cfvo type="autoMax"/>
              <x14:borderColor rgb="FF63C384"/>
              <x14:negativeFillColor rgb="FFFF0000"/>
              <x14:negativeBorderColor rgb="FFFF0000"/>
              <x14:axisColor rgb="FF000000"/>
            </x14:dataBar>
          </x14:cfRule>
          <xm:sqref>L51:L61 H53:K61</xm:sqref>
        </x14:conditionalFormatting>
        <x14:conditionalFormatting xmlns:xm="http://schemas.microsoft.com/office/excel/2006/main">
          <x14:cfRule type="dataBar" id="{5747342D-058D-4558-AAA6-D4EA845A6C35}">
            <x14:dataBar minLength="0" maxLength="100" border="1" negativeBarBorderColorSameAsPositive="0">
              <x14:cfvo type="autoMin"/>
              <x14:cfvo type="autoMax"/>
              <x14:borderColor rgb="FF63C384"/>
              <x14:negativeFillColor rgb="FFFF0000"/>
              <x14:negativeBorderColor rgb="FFFF0000"/>
              <x14:axisColor rgb="FF000000"/>
            </x14:dataBar>
          </x14:cfRule>
          <xm:sqref>M51:M61</xm:sqref>
        </x14:conditionalFormatting>
        <x14:conditionalFormatting xmlns:xm="http://schemas.microsoft.com/office/excel/2006/main">
          <x14:cfRule type="dataBar" id="{B376BD90-F7D9-49D7-B464-CFFF8802BB11}">
            <x14:dataBar minLength="0" maxLength="100" border="1" negativeBarBorderColorSameAsPositive="0">
              <x14:cfvo type="autoMin"/>
              <x14:cfvo type="autoMax"/>
              <x14:borderColor rgb="FF63C384"/>
              <x14:negativeFillColor rgb="FFFF0000"/>
              <x14:negativeBorderColor rgb="FFFF0000"/>
              <x14:axisColor rgb="FF000000"/>
            </x14:dataBar>
          </x14:cfRule>
          <xm:sqref>N51:N61</xm:sqref>
        </x14:conditionalFormatting>
        <x14:conditionalFormatting xmlns:xm="http://schemas.microsoft.com/office/excel/2006/main">
          <x14:cfRule type="dataBar" id="{A0CB3D84-9085-41E1-858F-ACAAD684A1E4}">
            <x14:dataBar minLength="0" maxLength="100" border="1" negativeBarBorderColorSameAsPositive="0">
              <x14:cfvo type="autoMin"/>
              <x14:cfvo type="autoMax"/>
              <x14:borderColor rgb="FF63C384"/>
              <x14:negativeFillColor rgb="FFFF0000"/>
              <x14:negativeBorderColor rgb="FFFF0000"/>
              <x14:axisColor rgb="FF000000"/>
            </x14:dataBar>
          </x14:cfRule>
          <xm:sqref>O51:O61</xm:sqref>
        </x14:conditionalFormatting>
        <x14:conditionalFormatting xmlns:xm="http://schemas.microsoft.com/office/excel/2006/main">
          <x14:cfRule type="dataBar" id="{217859E8-BD56-4F1F-A936-C1AB6888C643}">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994B4782-5C00-4625-9CF1-8EFE2B873ABE}">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6FACEAEA-953A-41CE-B5A4-A298718236B0}">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08F39577-A38B-4036-89DD-11C1020D65ED}">
            <x14:dataBar minLength="0" maxLength="100" border="1" negativeBarBorderColorSameAsPositive="0">
              <x14:cfvo type="autoMin"/>
              <x14:cfvo type="autoMax"/>
              <x14:borderColor rgb="FF63C384"/>
              <x14:negativeFillColor rgb="FFFF0000"/>
              <x14:negativeBorderColor rgb="FFFF0000"/>
              <x14:axisColor rgb="FF000000"/>
            </x14:dataBar>
          </x14:cfRule>
          <xm:sqref>I51:I61</xm:sqref>
        </x14:conditionalFormatting>
        <x14:conditionalFormatting xmlns:xm="http://schemas.microsoft.com/office/excel/2006/main">
          <x14:cfRule type="dataBar" id="{7952E6DB-4280-4788-83BB-345D87B92714}">
            <x14:dataBar minLength="0" maxLength="100" border="1" negativeBarBorderColorSameAsPositive="0">
              <x14:cfvo type="autoMin"/>
              <x14:cfvo type="autoMax"/>
              <x14:borderColor rgb="FF638EC6"/>
              <x14:negativeFillColor rgb="FFFF0000"/>
              <x14:negativeBorderColor rgb="FFFF0000"/>
              <x14:axisColor rgb="FF000000"/>
            </x14:dataBar>
          </x14:cfRule>
          <xm:sqref>J51:J61</xm:sqref>
        </x14:conditionalFormatting>
        <x14:conditionalFormatting xmlns:xm="http://schemas.microsoft.com/office/excel/2006/main">
          <x14:cfRule type="dataBar" id="{21551531-4E22-4150-9F8D-169B7AE860C3}">
            <x14:dataBar minLength="0" maxLength="100" border="1" negativeBarBorderColorSameAsPositive="0">
              <x14:cfvo type="autoMin"/>
              <x14:cfvo type="autoMax"/>
              <x14:borderColor rgb="FF63C384"/>
              <x14:negativeFillColor rgb="FFFF0000"/>
              <x14:negativeBorderColor rgb="FFFF0000"/>
              <x14:axisColor rgb="FF000000"/>
            </x14:dataBar>
          </x14:cfRule>
          <xm:sqref>J51:J61</xm:sqref>
        </x14:conditionalFormatting>
        <x14:conditionalFormatting xmlns:xm="http://schemas.microsoft.com/office/excel/2006/main">
          <x14:cfRule type="dataBar" id="{3AF68790-3E32-43CE-B81E-59B4A27AECE7}">
            <x14:dataBar minLength="0" maxLength="100" border="1" negativeBarBorderColorSameAsPositive="0">
              <x14:cfvo type="autoMin"/>
              <x14:cfvo type="autoMax"/>
              <x14:borderColor rgb="FF63C384"/>
              <x14:negativeFillColor rgb="FFFF0000"/>
              <x14:negativeBorderColor rgb="FFFF0000"/>
              <x14:axisColor rgb="FF000000"/>
            </x14:dataBar>
          </x14:cfRule>
          <xm:sqref>J51:J61</xm:sqref>
        </x14:conditionalFormatting>
        <x14:conditionalFormatting xmlns:xm="http://schemas.microsoft.com/office/excel/2006/main">
          <x14:cfRule type="dataBar" id="{C9997725-D2C1-4F5C-A25A-A4B023CFEF41}">
            <x14:dataBar minLength="0" maxLength="100" border="1" negativeBarBorderColorSameAsPositive="0">
              <x14:cfvo type="autoMin"/>
              <x14:cfvo type="autoMax"/>
              <x14:borderColor rgb="FF638EC6"/>
              <x14:negativeFillColor rgb="FFFF0000"/>
              <x14:negativeBorderColor rgb="FFFF0000"/>
              <x14:axisColor rgb="FF000000"/>
            </x14:dataBar>
          </x14:cfRule>
          <xm:sqref>K51:K61</xm:sqref>
        </x14:conditionalFormatting>
        <x14:conditionalFormatting xmlns:xm="http://schemas.microsoft.com/office/excel/2006/main">
          <x14:cfRule type="dataBar" id="{2D699879-CFEA-4676-8EDD-53FD7B8C732E}">
            <x14:dataBar minLength="0" maxLength="100" border="1" negativeBarBorderColorSameAsPositive="0">
              <x14:cfvo type="autoMin"/>
              <x14:cfvo type="autoMax"/>
              <x14:borderColor rgb="FF63C384"/>
              <x14:negativeFillColor rgb="FFFF0000"/>
              <x14:negativeBorderColor rgb="FFFF0000"/>
              <x14:axisColor rgb="FF000000"/>
            </x14:dataBar>
          </x14:cfRule>
          <xm:sqref>K51:K61</xm:sqref>
        </x14:conditionalFormatting>
        <x14:conditionalFormatting xmlns:xm="http://schemas.microsoft.com/office/excel/2006/main">
          <x14:cfRule type="dataBar" id="{1BB7B4AF-91E5-4D29-8C45-19095F916F87}">
            <x14:dataBar minLength="0" maxLength="100" border="1" negativeBarBorderColorSameAsPositive="0">
              <x14:cfvo type="autoMin"/>
              <x14:cfvo type="autoMax"/>
              <x14:borderColor rgb="FF638EC6"/>
              <x14:negativeFillColor rgb="FFFF0000"/>
              <x14:negativeBorderColor rgb="FFFF0000"/>
              <x14:axisColor rgb="FF000000"/>
            </x14:dataBar>
          </x14:cfRule>
          <xm:sqref>K51:K61</xm:sqref>
        </x14:conditionalFormatting>
        <x14:conditionalFormatting xmlns:xm="http://schemas.microsoft.com/office/excel/2006/main">
          <x14:cfRule type="dataBar" id="{6B8CB4DE-B9E0-436C-AE7E-2EB40B140489}">
            <x14:dataBar minLength="0" maxLength="100" border="1" negativeBarBorderColorSameAsPositive="0">
              <x14:cfvo type="autoMin"/>
              <x14:cfvo type="autoMax"/>
              <x14:borderColor rgb="FF63C384"/>
              <x14:negativeFillColor rgb="FFFF0000"/>
              <x14:negativeBorderColor rgb="FFFF0000"/>
              <x14:axisColor rgb="FF000000"/>
            </x14:dataBar>
          </x14:cfRule>
          <xm:sqref>K51:K61</xm:sqref>
        </x14:conditionalFormatting>
        <x14:conditionalFormatting xmlns:xm="http://schemas.microsoft.com/office/excel/2006/main">
          <x14:cfRule type="dataBar" id="{A3E3B2BC-99FF-471C-A490-89959770EBE8}">
            <x14:dataBar minLength="0" maxLength="100" border="1" negativeBarBorderColorSameAsPositive="0">
              <x14:cfvo type="autoMin"/>
              <x14:cfvo type="autoMax"/>
              <x14:borderColor rgb="FF63C384"/>
              <x14:negativeFillColor rgb="FFFF0000"/>
              <x14:negativeBorderColor rgb="FFFF0000"/>
              <x14:axisColor rgb="FF000000"/>
            </x14:dataBar>
          </x14:cfRule>
          <xm:sqref>K51:K61</xm:sqref>
        </x14:conditionalFormatting>
        <x14:conditionalFormatting xmlns:xm="http://schemas.microsoft.com/office/excel/2006/main">
          <x14:cfRule type="dataBar" id="{9A5E9149-946B-48A2-890E-C8A11FADEF9B}">
            <x14:dataBar minLength="0" maxLength="100" border="1" negativeBarBorderColorSameAsPositive="0">
              <x14:cfvo type="autoMin"/>
              <x14:cfvo type="autoMax"/>
              <x14:borderColor rgb="FF638EC6"/>
              <x14:negativeFillColor rgb="FFFF0000"/>
              <x14:negativeBorderColor rgb="FFFF0000"/>
              <x14:axisColor rgb="FF000000"/>
            </x14:dataBar>
          </x14:cfRule>
          <xm:sqref>L51:L61 H53:K61</xm:sqref>
        </x14:conditionalFormatting>
        <x14:conditionalFormatting xmlns:xm="http://schemas.microsoft.com/office/excel/2006/main">
          <x14:cfRule type="dataBar" id="{A121982F-2039-4C75-9CBF-F524D4588A34}">
            <x14:dataBar minLength="0" maxLength="100" border="1" negativeBarBorderColorSameAsPositive="0">
              <x14:cfvo type="autoMin"/>
              <x14:cfvo type="autoMax"/>
              <x14:borderColor rgb="FF63C384"/>
              <x14:negativeFillColor rgb="FFFF0000"/>
              <x14:negativeBorderColor rgb="FFFF0000"/>
              <x14:axisColor rgb="FF000000"/>
            </x14:dataBar>
          </x14:cfRule>
          <xm:sqref>L51:L61 H53:K61</xm:sqref>
        </x14:conditionalFormatting>
        <x14:conditionalFormatting xmlns:xm="http://schemas.microsoft.com/office/excel/2006/main">
          <x14:cfRule type="dataBar" id="{C5F952C9-2E19-4538-BB61-F4FE393A9370}">
            <x14:dataBar minLength="0" maxLength="100" border="1" negativeBarBorderColorSameAsPositive="0">
              <x14:cfvo type="autoMin"/>
              <x14:cfvo type="autoMax"/>
              <x14:borderColor rgb="FF638EC6"/>
              <x14:negativeFillColor rgb="FFFF0000"/>
              <x14:negativeBorderColor rgb="FFFF0000"/>
              <x14:axisColor rgb="FF000000"/>
            </x14:dataBar>
          </x14:cfRule>
          <xm:sqref>L51:L61 H53:K61</xm:sqref>
        </x14:conditionalFormatting>
        <x14:conditionalFormatting xmlns:xm="http://schemas.microsoft.com/office/excel/2006/main">
          <x14:cfRule type="dataBar" id="{A203B956-C702-4DCC-8977-E228D32D4921}">
            <x14:dataBar minLength="0" maxLength="100" border="1" negativeBarBorderColorSameAsPositive="0">
              <x14:cfvo type="autoMin"/>
              <x14:cfvo type="autoMax"/>
              <x14:borderColor rgb="FF63C384"/>
              <x14:negativeFillColor rgb="FFFF0000"/>
              <x14:negativeBorderColor rgb="FFFF0000"/>
              <x14:axisColor rgb="FF000000"/>
            </x14:dataBar>
          </x14:cfRule>
          <xm:sqref>L51:L61 H53:K61</xm:sqref>
        </x14:conditionalFormatting>
        <x14:conditionalFormatting xmlns:xm="http://schemas.microsoft.com/office/excel/2006/main">
          <x14:cfRule type="dataBar" id="{62EB9629-F47B-4C57-ACC9-615428AB5ED8}">
            <x14:dataBar minLength="0" maxLength="100" border="1" negativeBarBorderColorSameAsPositive="0">
              <x14:cfvo type="autoMin"/>
              <x14:cfvo type="autoMax"/>
              <x14:borderColor rgb="FF638EC6"/>
              <x14:negativeFillColor rgb="FFFF0000"/>
              <x14:negativeBorderColor rgb="FFFF0000"/>
              <x14:axisColor rgb="FF000000"/>
            </x14:dataBar>
          </x14:cfRule>
          <xm:sqref>L51:L61 H53:K61</xm:sqref>
        </x14:conditionalFormatting>
        <x14:conditionalFormatting xmlns:xm="http://schemas.microsoft.com/office/excel/2006/main">
          <x14:cfRule type="dataBar" id="{9C1E5EA1-07C7-45D8-9378-0D95CE82ABC3}">
            <x14:dataBar minLength="0" maxLength="100" border="1" negativeBarBorderColorSameAsPositive="0">
              <x14:cfvo type="autoMin"/>
              <x14:cfvo type="autoMax"/>
              <x14:borderColor rgb="FF63C384"/>
              <x14:negativeFillColor rgb="FFFF0000"/>
              <x14:negativeBorderColor rgb="FFFF0000"/>
              <x14:axisColor rgb="FF000000"/>
            </x14:dataBar>
          </x14:cfRule>
          <xm:sqref>L51:L61 H53:K61</xm:sqref>
        </x14:conditionalFormatting>
        <x14:conditionalFormatting xmlns:xm="http://schemas.microsoft.com/office/excel/2006/main">
          <x14:cfRule type="dataBar" id="{1DD335F7-1BFA-480B-AA72-B331484C3620}">
            <x14:dataBar minLength="0" maxLength="100" border="1" negativeBarBorderColorSameAsPositive="0">
              <x14:cfvo type="autoMin"/>
              <x14:cfvo type="autoMax"/>
              <x14:borderColor rgb="FF63C384"/>
              <x14:negativeFillColor rgb="FFFF0000"/>
              <x14:negativeBorderColor rgb="FFFF0000"/>
              <x14:axisColor rgb="FF000000"/>
            </x14:dataBar>
          </x14:cfRule>
          <xm:sqref>L51:L61 H53:K61</xm:sqref>
        </x14:conditionalFormatting>
        <x14:conditionalFormatting xmlns:xm="http://schemas.microsoft.com/office/excel/2006/main">
          <x14:cfRule type="dataBar" id="{4EC865C8-BAC7-463A-AA4A-8715F584E885}">
            <x14:dataBar minLength="0" maxLength="100" border="1" negativeBarBorderColorSameAsPositive="0">
              <x14:cfvo type="autoMin"/>
              <x14:cfvo type="autoMax"/>
              <x14:borderColor rgb="FF638EC6"/>
              <x14:negativeFillColor rgb="FFFF0000"/>
              <x14:negativeBorderColor rgb="FFFF0000"/>
              <x14:axisColor rgb="FF000000"/>
            </x14:dataBar>
          </x14:cfRule>
          <xm:sqref>M51:M61</xm:sqref>
        </x14:conditionalFormatting>
        <x14:conditionalFormatting xmlns:xm="http://schemas.microsoft.com/office/excel/2006/main">
          <x14:cfRule type="dataBar" id="{A1549DD1-1E52-4A51-95A0-E08C7ED40783}">
            <x14:dataBar minLength="0" maxLength="100" border="1" negativeBarBorderColorSameAsPositive="0">
              <x14:cfvo type="autoMin"/>
              <x14:cfvo type="autoMax"/>
              <x14:borderColor rgb="FF63C384"/>
              <x14:negativeFillColor rgb="FFFF0000"/>
              <x14:negativeBorderColor rgb="FFFF0000"/>
              <x14:axisColor rgb="FF000000"/>
            </x14:dataBar>
          </x14:cfRule>
          <xm:sqref>M51:M61</xm:sqref>
        </x14:conditionalFormatting>
        <x14:conditionalFormatting xmlns:xm="http://schemas.microsoft.com/office/excel/2006/main">
          <x14:cfRule type="dataBar" id="{A0DFF60C-917C-4429-A925-404C312DA9B8}">
            <x14:dataBar minLength="0" maxLength="100" border="1" negativeBarBorderColorSameAsPositive="0">
              <x14:cfvo type="autoMin"/>
              <x14:cfvo type="autoMax"/>
              <x14:borderColor rgb="FF638EC6"/>
              <x14:negativeFillColor rgb="FFFF0000"/>
              <x14:negativeBorderColor rgb="FFFF0000"/>
              <x14:axisColor rgb="FF000000"/>
            </x14:dataBar>
          </x14:cfRule>
          <xm:sqref>M51:M61</xm:sqref>
        </x14:conditionalFormatting>
        <x14:conditionalFormatting xmlns:xm="http://schemas.microsoft.com/office/excel/2006/main">
          <x14:cfRule type="dataBar" id="{8114163A-A71B-4A04-87EB-7401D6D7B566}">
            <x14:dataBar minLength="0" maxLength="100" border="1" negativeBarBorderColorSameAsPositive="0">
              <x14:cfvo type="autoMin"/>
              <x14:cfvo type="autoMax"/>
              <x14:borderColor rgb="FF63C384"/>
              <x14:negativeFillColor rgb="FFFF0000"/>
              <x14:negativeBorderColor rgb="FFFF0000"/>
              <x14:axisColor rgb="FF000000"/>
            </x14:dataBar>
          </x14:cfRule>
          <xm:sqref>M51:M61</xm:sqref>
        </x14:conditionalFormatting>
        <x14:conditionalFormatting xmlns:xm="http://schemas.microsoft.com/office/excel/2006/main">
          <x14:cfRule type="dataBar" id="{7D3F4D9B-16BE-4643-B242-71FBBF40452D}">
            <x14:dataBar minLength="0" maxLength="100" border="1" negativeBarBorderColorSameAsPositive="0">
              <x14:cfvo type="autoMin"/>
              <x14:cfvo type="autoMax"/>
              <x14:borderColor rgb="FF638EC6"/>
              <x14:negativeFillColor rgb="FFFF0000"/>
              <x14:negativeBorderColor rgb="FFFF0000"/>
              <x14:axisColor rgb="FF000000"/>
            </x14:dataBar>
          </x14:cfRule>
          <xm:sqref>M51:M61</xm:sqref>
        </x14:conditionalFormatting>
        <x14:conditionalFormatting xmlns:xm="http://schemas.microsoft.com/office/excel/2006/main">
          <x14:cfRule type="dataBar" id="{91E7AEEE-08DC-4ED4-A4B7-DC948F550862}">
            <x14:dataBar minLength="0" maxLength="100" border="1" negativeBarBorderColorSameAsPositive="0">
              <x14:cfvo type="autoMin"/>
              <x14:cfvo type="autoMax"/>
              <x14:borderColor rgb="FF63C384"/>
              <x14:negativeFillColor rgb="FFFF0000"/>
              <x14:negativeBorderColor rgb="FFFF0000"/>
              <x14:axisColor rgb="FF000000"/>
            </x14:dataBar>
          </x14:cfRule>
          <xm:sqref>M51:M61</xm:sqref>
        </x14:conditionalFormatting>
        <x14:conditionalFormatting xmlns:xm="http://schemas.microsoft.com/office/excel/2006/main">
          <x14:cfRule type="dataBar" id="{22C64678-4407-4C1E-99E9-91EC2ADBB6F1}">
            <x14:dataBar minLength="0" maxLength="100" border="1" negativeBarBorderColorSameAsPositive="0">
              <x14:cfvo type="autoMin"/>
              <x14:cfvo type="autoMax"/>
              <x14:borderColor rgb="FF638EC6"/>
              <x14:negativeFillColor rgb="FFFF0000"/>
              <x14:negativeBorderColor rgb="FFFF0000"/>
              <x14:axisColor rgb="FF000000"/>
            </x14:dataBar>
          </x14:cfRule>
          <xm:sqref>M51:M61</xm:sqref>
        </x14:conditionalFormatting>
        <x14:conditionalFormatting xmlns:xm="http://schemas.microsoft.com/office/excel/2006/main">
          <x14:cfRule type="dataBar" id="{A09480AB-1C7E-47EB-92C2-CB8AA09C4620}">
            <x14:dataBar minLength="0" maxLength="100" border="1" negativeBarBorderColorSameAsPositive="0">
              <x14:cfvo type="autoMin"/>
              <x14:cfvo type="autoMax"/>
              <x14:borderColor rgb="FF63C384"/>
              <x14:negativeFillColor rgb="FFFF0000"/>
              <x14:negativeBorderColor rgb="FFFF0000"/>
              <x14:axisColor rgb="FF000000"/>
            </x14:dataBar>
          </x14:cfRule>
          <xm:sqref>M51:M61</xm:sqref>
        </x14:conditionalFormatting>
        <x14:conditionalFormatting xmlns:xm="http://schemas.microsoft.com/office/excel/2006/main">
          <x14:cfRule type="dataBar" id="{F4BDEDCB-E2E3-48BE-9AB5-9BE7CD03A8F8}">
            <x14:dataBar minLength="0" maxLength="100" border="1" negativeBarBorderColorSameAsPositive="0">
              <x14:cfvo type="autoMin"/>
              <x14:cfvo type="autoMax"/>
              <x14:borderColor rgb="FF63C384"/>
              <x14:negativeFillColor rgb="FFFF0000"/>
              <x14:negativeBorderColor rgb="FFFF0000"/>
              <x14:axisColor rgb="FF000000"/>
            </x14:dataBar>
          </x14:cfRule>
          <xm:sqref>M51:M61</xm:sqref>
        </x14:conditionalFormatting>
        <x14:conditionalFormatting xmlns:xm="http://schemas.microsoft.com/office/excel/2006/main">
          <x14:cfRule type="dataBar" id="{E775B9DD-43DF-4D8B-9D6C-3043E1E43A18}">
            <x14:dataBar minLength="0" maxLength="100" border="1" negativeBarBorderColorSameAsPositive="0">
              <x14:cfvo type="autoMin"/>
              <x14:cfvo type="autoMax"/>
              <x14:borderColor rgb="FF638EC6"/>
              <x14:negativeFillColor rgb="FFFF0000"/>
              <x14:negativeBorderColor rgb="FFFF0000"/>
              <x14:axisColor rgb="FF000000"/>
            </x14:dataBar>
          </x14:cfRule>
          <xm:sqref>N51:N61</xm:sqref>
        </x14:conditionalFormatting>
        <x14:conditionalFormatting xmlns:xm="http://schemas.microsoft.com/office/excel/2006/main">
          <x14:cfRule type="dataBar" id="{48DD12C2-9738-40B5-AAAA-04C8CF6F4275}">
            <x14:dataBar minLength="0" maxLength="100" border="1" negativeBarBorderColorSameAsPositive="0">
              <x14:cfvo type="autoMin"/>
              <x14:cfvo type="autoMax"/>
              <x14:borderColor rgb="FF63C384"/>
              <x14:negativeFillColor rgb="FFFF0000"/>
              <x14:negativeBorderColor rgb="FFFF0000"/>
              <x14:axisColor rgb="FF000000"/>
            </x14:dataBar>
          </x14:cfRule>
          <xm:sqref>N51:N61</xm:sqref>
        </x14:conditionalFormatting>
        <x14:conditionalFormatting xmlns:xm="http://schemas.microsoft.com/office/excel/2006/main">
          <x14:cfRule type="dataBar" id="{08B931C9-31CD-4D6F-A5AC-740128E3A8D7}">
            <x14:dataBar minLength="0" maxLength="100" border="1" negativeBarBorderColorSameAsPositive="0">
              <x14:cfvo type="autoMin"/>
              <x14:cfvo type="autoMax"/>
              <x14:borderColor rgb="FF638EC6"/>
              <x14:negativeFillColor rgb="FFFF0000"/>
              <x14:negativeBorderColor rgb="FFFF0000"/>
              <x14:axisColor rgb="FF000000"/>
            </x14:dataBar>
          </x14:cfRule>
          <xm:sqref>N51:N61</xm:sqref>
        </x14:conditionalFormatting>
        <x14:conditionalFormatting xmlns:xm="http://schemas.microsoft.com/office/excel/2006/main">
          <x14:cfRule type="dataBar" id="{BF2DCB57-CE47-4AF9-AA00-6B1760D714B3}">
            <x14:dataBar minLength="0" maxLength="100" border="1" negativeBarBorderColorSameAsPositive="0">
              <x14:cfvo type="autoMin"/>
              <x14:cfvo type="autoMax"/>
              <x14:borderColor rgb="FF63C384"/>
              <x14:negativeFillColor rgb="FFFF0000"/>
              <x14:negativeBorderColor rgb="FFFF0000"/>
              <x14:axisColor rgb="FF000000"/>
            </x14:dataBar>
          </x14:cfRule>
          <xm:sqref>N51:N61</xm:sqref>
        </x14:conditionalFormatting>
        <x14:conditionalFormatting xmlns:xm="http://schemas.microsoft.com/office/excel/2006/main">
          <x14:cfRule type="dataBar" id="{D486E6DB-C360-4FDC-8280-1AE969772366}">
            <x14:dataBar minLength="0" maxLength="100" border="1" negativeBarBorderColorSameAsPositive="0">
              <x14:cfvo type="autoMin"/>
              <x14:cfvo type="autoMax"/>
              <x14:borderColor rgb="FF638EC6"/>
              <x14:negativeFillColor rgb="FFFF0000"/>
              <x14:negativeBorderColor rgb="FFFF0000"/>
              <x14:axisColor rgb="FF000000"/>
            </x14:dataBar>
          </x14:cfRule>
          <xm:sqref>N51:N61</xm:sqref>
        </x14:conditionalFormatting>
        <x14:conditionalFormatting xmlns:xm="http://schemas.microsoft.com/office/excel/2006/main">
          <x14:cfRule type="dataBar" id="{E61C7DB7-DA95-4E1B-9E22-D2D916DCCD93}">
            <x14:dataBar minLength="0" maxLength="100" border="1" negativeBarBorderColorSameAsPositive="0">
              <x14:cfvo type="autoMin"/>
              <x14:cfvo type="autoMax"/>
              <x14:borderColor rgb="FF63C384"/>
              <x14:negativeFillColor rgb="FFFF0000"/>
              <x14:negativeBorderColor rgb="FFFF0000"/>
              <x14:axisColor rgb="FF000000"/>
            </x14:dataBar>
          </x14:cfRule>
          <xm:sqref>N51:N61</xm:sqref>
        </x14:conditionalFormatting>
        <x14:conditionalFormatting xmlns:xm="http://schemas.microsoft.com/office/excel/2006/main">
          <x14:cfRule type="dataBar" id="{84AD7E7E-F17B-4208-B155-71F25AD1F9F6}">
            <x14:dataBar minLength="0" maxLength="100" border="1" negativeBarBorderColorSameAsPositive="0">
              <x14:cfvo type="autoMin"/>
              <x14:cfvo type="autoMax"/>
              <x14:borderColor rgb="FF638EC6"/>
              <x14:negativeFillColor rgb="FFFF0000"/>
              <x14:negativeBorderColor rgb="FFFF0000"/>
              <x14:axisColor rgb="FF000000"/>
            </x14:dataBar>
          </x14:cfRule>
          <xm:sqref>N51:N61</xm:sqref>
        </x14:conditionalFormatting>
        <x14:conditionalFormatting xmlns:xm="http://schemas.microsoft.com/office/excel/2006/main">
          <x14:cfRule type="dataBar" id="{58DD5976-5107-48DE-9104-0B453D80A4FF}">
            <x14:dataBar minLength="0" maxLength="100" border="1" negativeBarBorderColorSameAsPositive="0">
              <x14:cfvo type="autoMin"/>
              <x14:cfvo type="autoMax"/>
              <x14:borderColor rgb="FF63C384"/>
              <x14:negativeFillColor rgb="FFFF0000"/>
              <x14:negativeBorderColor rgb="FFFF0000"/>
              <x14:axisColor rgb="FF000000"/>
            </x14:dataBar>
          </x14:cfRule>
          <xm:sqref>N51:N61</xm:sqref>
        </x14:conditionalFormatting>
        <x14:conditionalFormatting xmlns:xm="http://schemas.microsoft.com/office/excel/2006/main">
          <x14:cfRule type="dataBar" id="{37667C46-BEAF-4954-BA4D-42C3C14E1379}">
            <x14:dataBar minLength="0" maxLength="100" border="1" negativeBarBorderColorSameAsPositive="0">
              <x14:cfvo type="autoMin"/>
              <x14:cfvo type="autoMax"/>
              <x14:borderColor rgb="FF638EC6"/>
              <x14:negativeFillColor rgb="FFFF0000"/>
              <x14:negativeBorderColor rgb="FFFF0000"/>
              <x14:axisColor rgb="FF000000"/>
            </x14:dataBar>
          </x14:cfRule>
          <xm:sqref>N51:N61</xm:sqref>
        </x14:conditionalFormatting>
        <x14:conditionalFormatting xmlns:xm="http://schemas.microsoft.com/office/excel/2006/main">
          <x14:cfRule type="dataBar" id="{0EC4E28D-FBD7-42A7-9E65-13E75F9D2897}">
            <x14:dataBar minLength="0" maxLength="100" border="1" negativeBarBorderColorSameAsPositive="0">
              <x14:cfvo type="autoMin"/>
              <x14:cfvo type="autoMax"/>
              <x14:borderColor rgb="FF63C384"/>
              <x14:negativeFillColor rgb="FFFF0000"/>
              <x14:negativeBorderColor rgb="FFFF0000"/>
              <x14:axisColor rgb="FF000000"/>
            </x14:dataBar>
          </x14:cfRule>
          <xm:sqref>N51:N61</xm:sqref>
        </x14:conditionalFormatting>
        <x14:conditionalFormatting xmlns:xm="http://schemas.microsoft.com/office/excel/2006/main">
          <x14:cfRule type="dataBar" id="{EEF24AFB-F538-4AAA-9E5A-607FA8558CFA}">
            <x14:dataBar minLength="0" maxLength="100" border="1" negativeBarBorderColorSameAsPositive="0">
              <x14:cfvo type="autoMin"/>
              <x14:cfvo type="autoMax"/>
              <x14:borderColor rgb="FF63C384"/>
              <x14:negativeFillColor rgb="FFFF0000"/>
              <x14:negativeBorderColor rgb="FFFF0000"/>
              <x14:axisColor rgb="FF000000"/>
            </x14:dataBar>
          </x14:cfRule>
          <xm:sqref>N51:N61</xm:sqref>
        </x14:conditionalFormatting>
        <x14:conditionalFormatting xmlns:xm="http://schemas.microsoft.com/office/excel/2006/main">
          <x14:cfRule type="dataBar" id="{FFC84B41-EB5D-4549-B935-8D10CC8E0413}">
            <x14:dataBar minLength="0" maxLength="100" border="1" negativeBarBorderColorSameAsPositive="0">
              <x14:cfvo type="autoMin"/>
              <x14:cfvo type="autoMax"/>
              <x14:borderColor rgb="FF638EC6"/>
              <x14:negativeFillColor rgb="FFFF0000"/>
              <x14:negativeBorderColor rgb="FFFF0000"/>
              <x14:axisColor rgb="FF000000"/>
            </x14:dataBar>
          </x14:cfRule>
          <xm:sqref>O51:O61</xm:sqref>
        </x14:conditionalFormatting>
        <x14:conditionalFormatting xmlns:xm="http://schemas.microsoft.com/office/excel/2006/main">
          <x14:cfRule type="dataBar" id="{4BC49B86-DC9D-45BD-8086-5F7509F75FF6}">
            <x14:dataBar minLength="0" maxLength="100" border="1" negativeBarBorderColorSameAsPositive="0">
              <x14:cfvo type="autoMin"/>
              <x14:cfvo type="autoMax"/>
              <x14:borderColor rgb="FF63C384"/>
              <x14:negativeFillColor rgb="FFFF0000"/>
              <x14:negativeBorderColor rgb="FFFF0000"/>
              <x14:axisColor rgb="FF000000"/>
            </x14:dataBar>
          </x14:cfRule>
          <xm:sqref>O51:O61</xm:sqref>
        </x14:conditionalFormatting>
        <x14:conditionalFormatting xmlns:xm="http://schemas.microsoft.com/office/excel/2006/main">
          <x14:cfRule type="dataBar" id="{DFD5A6FF-1BFE-4EF9-A81F-1C9C70059F26}">
            <x14:dataBar minLength="0" maxLength="100" border="1" negativeBarBorderColorSameAsPositive="0">
              <x14:cfvo type="autoMin"/>
              <x14:cfvo type="autoMax"/>
              <x14:borderColor rgb="FF638EC6"/>
              <x14:negativeFillColor rgb="FFFF0000"/>
              <x14:negativeBorderColor rgb="FFFF0000"/>
              <x14:axisColor rgb="FF000000"/>
            </x14:dataBar>
          </x14:cfRule>
          <xm:sqref>O51:O61</xm:sqref>
        </x14:conditionalFormatting>
        <x14:conditionalFormatting xmlns:xm="http://schemas.microsoft.com/office/excel/2006/main">
          <x14:cfRule type="dataBar" id="{102AB9D0-436D-43B8-8DBD-5DD1D3FE5B97}">
            <x14:dataBar minLength="0" maxLength="100" border="1" negativeBarBorderColorSameAsPositive="0">
              <x14:cfvo type="autoMin"/>
              <x14:cfvo type="autoMax"/>
              <x14:borderColor rgb="FF63C384"/>
              <x14:negativeFillColor rgb="FFFF0000"/>
              <x14:negativeBorderColor rgb="FFFF0000"/>
              <x14:axisColor rgb="FF000000"/>
            </x14:dataBar>
          </x14:cfRule>
          <xm:sqref>O51:O61</xm:sqref>
        </x14:conditionalFormatting>
        <x14:conditionalFormatting xmlns:xm="http://schemas.microsoft.com/office/excel/2006/main">
          <x14:cfRule type="dataBar" id="{0E1DDA21-30D2-4DDD-8342-FBAE2C3C40BA}">
            <x14:dataBar minLength="0" maxLength="100" border="1" negativeBarBorderColorSameAsPositive="0">
              <x14:cfvo type="autoMin"/>
              <x14:cfvo type="autoMax"/>
              <x14:borderColor rgb="FF638EC6"/>
              <x14:negativeFillColor rgb="FFFF0000"/>
              <x14:negativeBorderColor rgb="FFFF0000"/>
              <x14:axisColor rgb="FF000000"/>
            </x14:dataBar>
          </x14:cfRule>
          <xm:sqref>O51:O61</xm:sqref>
        </x14:conditionalFormatting>
        <x14:conditionalFormatting xmlns:xm="http://schemas.microsoft.com/office/excel/2006/main">
          <x14:cfRule type="dataBar" id="{3EFD06DD-8263-4B5A-935B-F1B47F0BE924}">
            <x14:dataBar minLength="0" maxLength="100" border="1" negativeBarBorderColorSameAsPositive="0">
              <x14:cfvo type="autoMin"/>
              <x14:cfvo type="autoMax"/>
              <x14:borderColor rgb="FF63C384"/>
              <x14:negativeFillColor rgb="FFFF0000"/>
              <x14:negativeBorderColor rgb="FFFF0000"/>
              <x14:axisColor rgb="FF000000"/>
            </x14:dataBar>
          </x14:cfRule>
          <xm:sqref>O51:O61</xm:sqref>
        </x14:conditionalFormatting>
        <x14:conditionalFormatting xmlns:xm="http://schemas.microsoft.com/office/excel/2006/main">
          <x14:cfRule type="dataBar" id="{0D46E374-A13E-4861-B645-E17192BC23A7}">
            <x14:dataBar minLength="0" maxLength="100" border="1" negativeBarBorderColorSameAsPositive="0">
              <x14:cfvo type="autoMin"/>
              <x14:cfvo type="autoMax"/>
              <x14:borderColor rgb="FF638EC6"/>
              <x14:negativeFillColor rgb="FFFF0000"/>
              <x14:negativeBorderColor rgb="FFFF0000"/>
              <x14:axisColor rgb="FF000000"/>
            </x14:dataBar>
          </x14:cfRule>
          <xm:sqref>O51:O61</xm:sqref>
        </x14:conditionalFormatting>
        <x14:conditionalFormatting xmlns:xm="http://schemas.microsoft.com/office/excel/2006/main">
          <x14:cfRule type="dataBar" id="{D6F7B570-845D-482C-8625-4D0619CFBB37}">
            <x14:dataBar minLength="0" maxLength="100" border="1" negativeBarBorderColorSameAsPositive="0">
              <x14:cfvo type="autoMin"/>
              <x14:cfvo type="autoMax"/>
              <x14:borderColor rgb="FF63C384"/>
              <x14:negativeFillColor rgb="FFFF0000"/>
              <x14:negativeBorderColor rgb="FFFF0000"/>
              <x14:axisColor rgb="FF000000"/>
            </x14:dataBar>
          </x14:cfRule>
          <xm:sqref>O51:O61</xm:sqref>
        </x14:conditionalFormatting>
        <x14:conditionalFormatting xmlns:xm="http://schemas.microsoft.com/office/excel/2006/main">
          <x14:cfRule type="dataBar" id="{728CBCB1-F58D-4C57-827C-2A917E9F2431}">
            <x14:dataBar minLength="0" maxLength="100" border="1" negativeBarBorderColorSameAsPositive="0">
              <x14:cfvo type="autoMin"/>
              <x14:cfvo type="autoMax"/>
              <x14:borderColor rgb="FF638EC6"/>
              <x14:negativeFillColor rgb="FFFF0000"/>
              <x14:negativeBorderColor rgb="FFFF0000"/>
              <x14:axisColor rgb="FF000000"/>
            </x14:dataBar>
          </x14:cfRule>
          <xm:sqref>O51:O61</xm:sqref>
        </x14:conditionalFormatting>
        <x14:conditionalFormatting xmlns:xm="http://schemas.microsoft.com/office/excel/2006/main">
          <x14:cfRule type="dataBar" id="{45522330-03FA-4CA2-8972-AFD8CE492041}">
            <x14:dataBar minLength="0" maxLength="100" border="1" negativeBarBorderColorSameAsPositive="0">
              <x14:cfvo type="autoMin"/>
              <x14:cfvo type="autoMax"/>
              <x14:borderColor rgb="FF63C384"/>
              <x14:negativeFillColor rgb="FFFF0000"/>
              <x14:negativeBorderColor rgb="FFFF0000"/>
              <x14:axisColor rgb="FF000000"/>
            </x14:dataBar>
          </x14:cfRule>
          <xm:sqref>O51:O61</xm:sqref>
        </x14:conditionalFormatting>
        <x14:conditionalFormatting xmlns:xm="http://schemas.microsoft.com/office/excel/2006/main">
          <x14:cfRule type="dataBar" id="{2F112EC1-DC14-4CAD-AED3-D5DF63ACDDE7}">
            <x14:dataBar minLength="0" maxLength="100" border="1" negativeBarBorderColorSameAsPositive="0">
              <x14:cfvo type="autoMin"/>
              <x14:cfvo type="autoMax"/>
              <x14:borderColor rgb="FF638EC6"/>
              <x14:negativeFillColor rgb="FFFF0000"/>
              <x14:negativeBorderColor rgb="FFFF0000"/>
              <x14:axisColor rgb="FF000000"/>
            </x14:dataBar>
          </x14:cfRule>
          <xm:sqref>O51:O61</xm:sqref>
        </x14:conditionalFormatting>
        <x14:conditionalFormatting xmlns:xm="http://schemas.microsoft.com/office/excel/2006/main">
          <x14:cfRule type="dataBar" id="{7A57BFFD-15C6-4E35-87F2-7419C81D85AC}">
            <x14:dataBar minLength="0" maxLength="100" border="1" negativeBarBorderColorSameAsPositive="0">
              <x14:cfvo type="autoMin"/>
              <x14:cfvo type="autoMax"/>
              <x14:borderColor rgb="FF63C384"/>
              <x14:negativeFillColor rgb="FFFF0000"/>
              <x14:negativeBorderColor rgb="FFFF0000"/>
              <x14:axisColor rgb="FF000000"/>
            </x14:dataBar>
          </x14:cfRule>
          <xm:sqref>O51:O61</xm:sqref>
        </x14:conditionalFormatting>
        <x14:conditionalFormatting xmlns:xm="http://schemas.microsoft.com/office/excel/2006/main">
          <x14:cfRule type="dataBar" id="{E66A8E95-4F4A-46C3-A983-E614717B54E7}">
            <x14:dataBar minLength="0" maxLength="100" border="1" negativeBarBorderColorSameAsPositive="0">
              <x14:cfvo type="autoMin"/>
              <x14:cfvo type="autoMax"/>
              <x14:borderColor rgb="FF63C384"/>
              <x14:negativeFillColor rgb="FFFF0000"/>
              <x14:negativeBorderColor rgb="FFFF0000"/>
              <x14:axisColor rgb="FF000000"/>
            </x14:dataBar>
          </x14:cfRule>
          <xm:sqref>O51:O61</xm:sqref>
        </x14:conditionalFormatting>
        <x14:conditionalFormatting xmlns:xm="http://schemas.microsoft.com/office/excel/2006/main">
          <x14:cfRule type="dataBar" id="{B4936AC7-4CEA-489E-8CAE-040BDD705589}">
            <x14:dataBar minLength="0" maxLength="100" border="1" negativeBarBorderColorSameAsPositive="0">
              <x14:cfvo type="autoMin"/>
              <x14:cfvo type="autoMax"/>
              <x14:borderColor rgb="FF638EC6"/>
              <x14:negativeFillColor rgb="FFFF0000"/>
              <x14:negativeBorderColor rgb="FFFF0000"/>
              <x14:axisColor rgb="FF000000"/>
            </x14:dataBar>
          </x14:cfRule>
          <xm:sqref>P51:P61</xm:sqref>
        </x14:conditionalFormatting>
        <x14:conditionalFormatting xmlns:xm="http://schemas.microsoft.com/office/excel/2006/main">
          <x14:cfRule type="dataBar" id="{7ECBDF82-16D7-46BD-A7F2-BD2D5AB8149C}">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C269C220-E8DA-4DFC-9A81-88A5AF0242D3}">
            <x14:dataBar minLength="0" maxLength="100" border="1" negativeBarBorderColorSameAsPositive="0">
              <x14:cfvo type="autoMin"/>
              <x14:cfvo type="autoMax"/>
              <x14:borderColor rgb="FF638EC6"/>
              <x14:negativeFillColor rgb="FFFF0000"/>
              <x14:negativeBorderColor rgb="FFFF0000"/>
              <x14:axisColor rgb="FF000000"/>
            </x14:dataBar>
          </x14:cfRule>
          <xm:sqref>P51:P61</xm:sqref>
        </x14:conditionalFormatting>
        <x14:conditionalFormatting xmlns:xm="http://schemas.microsoft.com/office/excel/2006/main">
          <x14:cfRule type="dataBar" id="{5D8E15FA-CE4C-485C-BE13-F9846FFD0A49}">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6B95D1BA-F5CF-4B1E-AF03-7D44253AED9A}">
            <x14:dataBar minLength="0" maxLength="100" border="1" negativeBarBorderColorSameAsPositive="0">
              <x14:cfvo type="autoMin"/>
              <x14:cfvo type="autoMax"/>
              <x14:borderColor rgb="FF638EC6"/>
              <x14:negativeFillColor rgb="FFFF0000"/>
              <x14:negativeBorderColor rgb="FFFF0000"/>
              <x14:axisColor rgb="FF000000"/>
            </x14:dataBar>
          </x14:cfRule>
          <xm:sqref>P51:P61</xm:sqref>
        </x14:conditionalFormatting>
        <x14:conditionalFormatting xmlns:xm="http://schemas.microsoft.com/office/excel/2006/main">
          <x14:cfRule type="dataBar" id="{9C6EC7A5-AA1B-4EAD-9D67-ACC1A9D11D5E}">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34A3C984-0BC0-4E44-BAAD-9ADD51CB26DD}">
            <x14:dataBar minLength="0" maxLength="100" border="1" negativeBarBorderColorSameAsPositive="0">
              <x14:cfvo type="autoMin"/>
              <x14:cfvo type="autoMax"/>
              <x14:borderColor rgb="FF638EC6"/>
              <x14:negativeFillColor rgb="FFFF0000"/>
              <x14:negativeBorderColor rgb="FFFF0000"/>
              <x14:axisColor rgb="FF000000"/>
            </x14:dataBar>
          </x14:cfRule>
          <xm:sqref>P51:P61</xm:sqref>
        </x14:conditionalFormatting>
        <x14:conditionalFormatting xmlns:xm="http://schemas.microsoft.com/office/excel/2006/main">
          <x14:cfRule type="dataBar" id="{409376C0-B5F0-4CE4-9EA2-ACC4ECE8B8BF}">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1A9FB1F7-1B3D-4282-BBAC-F9902C7ADF7B}">
            <x14:dataBar minLength="0" maxLength="100" border="1" negativeBarBorderColorSameAsPositive="0">
              <x14:cfvo type="autoMin"/>
              <x14:cfvo type="autoMax"/>
              <x14:borderColor rgb="FF638EC6"/>
              <x14:negativeFillColor rgb="FFFF0000"/>
              <x14:negativeBorderColor rgb="FFFF0000"/>
              <x14:axisColor rgb="FF000000"/>
            </x14:dataBar>
          </x14:cfRule>
          <xm:sqref>P51:P61</xm:sqref>
        </x14:conditionalFormatting>
        <x14:conditionalFormatting xmlns:xm="http://schemas.microsoft.com/office/excel/2006/main">
          <x14:cfRule type="dataBar" id="{CBAAD942-F8DE-46B5-AD49-A9137407BD5F}">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C6C942BA-CBBA-4DF4-AA76-69C037C5D171}">
            <x14:dataBar minLength="0" maxLength="100" border="1" negativeBarBorderColorSameAsPositive="0">
              <x14:cfvo type="autoMin"/>
              <x14:cfvo type="autoMax"/>
              <x14:borderColor rgb="FF638EC6"/>
              <x14:negativeFillColor rgb="FFFF0000"/>
              <x14:negativeBorderColor rgb="FFFF0000"/>
              <x14:axisColor rgb="FF000000"/>
            </x14:dataBar>
          </x14:cfRule>
          <xm:sqref>P51:P61</xm:sqref>
        </x14:conditionalFormatting>
        <x14:conditionalFormatting xmlns:xm="http://schemas.microsoft.com/office/excel/2006/main">
          <x14:cfRule type="dataBar" id="{0850F352-45DC-487C-9206-41BEB8A0D35C}">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618A1739-09F2-4569-AC32-77B67469144E}">
            <x14:dataBar minLength="0" maxLength="100" border="1" negativeBarBorderColorSameAsPositive="0">
              <x14:cfvo type="autoMin"/>
              <x14:cfvo type="autoMax"/>
              <x14:borderColor rgb="FF638EC6"/>
              <x14:negativeFillColor rgb="FFFF0000"/>
              <x14:negativeBorderColor rgb="FFFF0000"/>
              <x14:axisColor rgb="FF000000"/>
            </x14:dataBar>
          </x14:cfRule>
          <xm:sqref>P51:P61</xm:sqref>
        </x14:conditionalFormatting>
        <x14:conditionalFormatting xmlns:xm="http://schemas.microsoft.com/office/excel/2006/main">
          <x14:cfRule type="dataBar" id="{C5CF5E37-BB0A-4A0D-B161-B026B9A84EF0}">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6E476D01-016D-41E9-BC0E-51B74F484733}">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9FFFE95E-EAA0-4996-BA00-1D9CC3798F5C}">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87F79BDC-19FA-485C-9223-28D96C30D813}">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5C5FC883-7397-4884-BE63-462EBCFECB29}">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423CAEE0-98E2-4920-9D8F-362BF8007D2A}">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1993FBEE-957F-4F4C-8D5C-D08D330459FC}">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77390E5B-001E-4EB6-B745-8D0F722874E6}">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F8C6E3F4-2EC4-4E1E-A019-F5FC617E5111}">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1F4A23D6-2D5E-4CF3-BD59-40CF98DC8917}">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84CB182F-105C-4555-BC6E-820827F3A3DE}">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0AC6ADA7-BEE5-4537-85AA-C6A8DC5799D8}">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3AD7E074-D44B-430F-9EDC-3BDC5AE7BDC4}">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34964E2A-F3FE-4483-9040-196229B7024E}">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D3FE51EF-BE75-4E47-8A9A-3CF24F9D4818}">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370AF47D-4C95-4A23-A485-45E4EA503709}">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240F8BA7-BFC6-4FAD-9EFF-2B0C51D65B4E}">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C2E68739-213D-45A3-BC6A-93BAD4A2D832}">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1E0F2E69-FF67-4C1D-85D8-4B4B8E083787}">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302B5B1B-5946-4A14-84E8-E30BD4BFB443}">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3D9BDE01-9A33-4855-9219-C3A8B91BB347}">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05B40B0B-4326-4AA8-BF2B-6A29709E428A}">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AC480B60-9524-44F7-A92B-8C7BE0396FBC}">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205F64AC-31CF-4DAE-A82D-B1EBF3B07A07}">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5925CDD7-CB8F-4249-876C-6B6E5870CF95}">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AF9E1608-52A8-4FAD-BB4D-8AA2EEFEC651}">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27661338-937E-43FB-94DD-D8C419626302}">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C535FC7D-CABB-4BA4-B695-B0CFB0EAEE44}">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302DCDB8-F8FD-4E49-8C61-0B027D4BD007}">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1015A11A-077B-4021-9FB4-6561C07E522A}">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CAF97B5B-81CC-4030-80EB-5A565FC44D40}">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E337387E-A520-459E-8942-215E7362D022}">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7D424DA4-5A02-4998-9F5F-6A7A6EEAC77A}">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49209D41-C2F9-49B4-946D-0680D8E37F32}">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01BDCE2A-0514-40DB-9D12-1CAD4A543514}">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4C7C3524-2368-480E-A8C4-04BC79327C50}">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FDA37C49-9194-4219-98E6-43E5C2C0FE88}">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148B1F79-5CBF-4001-8E4A-EFDDED07C8D0}">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U77"/>
  <sheetViews>
    <sheetView showGridLines="0" topLeftCell="A28" zoomScale="70" zoomScaleNormal="70" workbookViewId="0">
      <selection activeCell="R31" sqref="R31"/>
    </sheetView>
  </sheetViews>
  <sheetFormatPr defaultRowHeight="14.25" x14ac:dyDescent="0.2"/>
  <cols>
    <col min="1" max="1" width="3.375" customWidth="1"/>
    <col min="2" max="4" width="18.625" customWidth="1"/>
    <col min="5" max="5" width="18.125" customWidth="1"/>
    <col min="6" max="6" width="16.625" customWidth="1"/>
    <col min="7" max="7" width="25" customWidth="1"/>
    <col min="8" max="8" width="14.625" customWidth="1"/>
    <col min="9" max="12" width="17.625" customWidth="1"/>
    <col min="13" max="13" width="1.625" customWidth="1"/>
    <col min="14" max="16" width="17.625" customWidth="1"/>
    <col min="17" max="17" width="1.625" customWidth="1"/>
    <col min="18" max="20" width="17.625" customWidth="1"/>
    <col min="21" max="21" width="1" customWidth="1"/>
  </cols>
  <sheetData>
    <row r="1" spans="2:16" ht="21" thickBot="1" x14ac:dyDescent="0.35">
      <c r="B1" s="36" t="s">
        <v>148</v>
      </c>
      <c r="C1" s="4"/>
      <c r="D1" s="4"/>
      <c r="E1" s="4"/>
      <c r="F1" s="4"/>
      <c r="G1" s="3"/>
      <c r="H1" s="3"/>
      <c r="I1" s="3"/>
      <c r="J1" s="3"/>
      <c r="K1" s="3"/>
      <c r="L1" s="3"/>
      <c r="M1" s="3"/>
    </row>
    <row r="2" spans="2:16" ht="16.5" thickTop="1" thickBot="1" x14ac:dyDescent="0.3">
      <c r="B2" s="6"/>
      <c r="C2" s="6"/>
      <c r="D2" s="6"/>
      <c r="E2" s="6"/>
      <c r="F2" s="6"/>
      <c r="G2" s="7"/>
      <c r="H2" s="7"/>
      <c r="I2" s="7"/>
      <c r="J2" s="7"/>
      <c r="K2" s="7"/>
      <c r="L2" s="7"/>
      <c r="M2" s="7"/>
      <c r="N2" s="7"/>
      <c r="O2" s="7"/>
      <c r="P2" s="3"/>
    </row>
    <row r="3" spans="2:16" ht="25.5" customHeight="1" thickBot="1" x14ac:dyDescent="0.3">
      <c r="B3" s="257" t="s">
        <v>5</v>
      </c>
      <c r="C3" s="255" t="s">
        <v>69</v>
      </c>
      <c r="D3" s="256" t="s">
        <v>37</v>
      </c>
      <c r="E3" s="4"/>
      <c r="F3" s="4"/>
      <c r="G3" s="3"/>
      <c r="H3" s="3"/>
      <c r="I3" s="3"/>
      <c r="J3" s="3"/>
      <c r="K3" s="3"/>
      <c r="L3" s="3"/>
      <c r="M3" s="3"/>
    </row>
    <row r="4" spans="2:16" ht="15" x14ac:dyDescent="0.25">
      <c r="B4" s="4"/>
      <c r="C4" s="4"/>
      <c r="D4" s="4"/>
      <c r="E4" s="4"/>
      <c r="F4" s="4"/>
      <c r="G4" s="3"/>
      <c r="H4" s="3"/>
      <c r="I4" s="3"/>
      <c r="J4" s="3"/>
      <c r="K4" s="3"/>
      <c r="L4" s="3"/>
      <c r="M4" s="3"/>
    </row>
    <row r="5" spans="2:16" ht="15" x14ac:dyDescent="0.25">
      <c r="B5" s="4"/>
      <c r="C5" s="4"/>
      <c r="D5" s="4"/>
      <c r="E5" s="4"/>
      <c r="F5" s="4"/>
      <c r="G5" s="3"/>
      <c r="H5" s="3"/>
      <c r="I5" s="3"/>
      <c r="J5" s="3"/>
      <c r="K5" s="3"/>
      <c r="L5" s="3"/>
      <c r="M5" s="3"/>
    </row>
    <row r="6" spans="2:16" ht="15" x14ac:dyDescent="0.25">
      <c r="B6" s="4"/>
      <c r="C6" s="4"/>
      <c r="D6" s="4"/>
      <c r="E6" s="4"/>
      <c r="F6" s="4"/>
      <c r="G6" s="3"/>
      <c r="H6" s="3"/>
      <c r="I6" s="3"/>
      <c r="J6" s="3"/>
      <c r="K6" s="3"/>
      <c r="L6" s="3"/>
      <c r="M6" s="3"/>
    </row>
    <row r="7" spans="2:16" ht="15" x14ac:dyDescent="0.25">
      <c r="B7" s="4"/>
      <c r="C7" s="4"/>
      <c r="D7" s="4"/>
      <c r="E7" s="4"/>
      <c r="F7" s="4"/>
      <c r="G7" s="3"/>
      <c r="H7" s="3"/>
      <c r="I7" s="3"/>
      <c r="J7" s="3"/>
      <c r="K7" s="3"/>
      <c r="L7" s="3"/>
      <c r="M7" s="3"/>
    </row>
    <row r="8" spans="2:16" ht="15" x14ac:dyDescent="0.25">
      <c r="B8" s="4"/>
      <c r="C8" s="4"/>
      <c r="D8" s="4"/>
      <c r="E8" s="4"/>
      <c r="F8" s="4"/>
      <c r="G8" s="3"/>
      <c r="H8" s="3"/>
      <c r="I8" s="3"/>
      <c r="J8" s="3"/>
      <c r="K8" s="3"/>
      <c r="L8" s="3"/>
      <c r="M8" s="3"/>
    </row>
    <row r="9" spans="2:16" ht="15" x14ac:dyDescent="0.25">
      <c r="B9" s="4"/>
      <c r="C9" s="4"/>
      <c r="D9" s="4"/>
      <c r="E9" s="4"/>
      <c r="F9" s="4"/>
      <c r="G9" s="3"/>
      <c r="H9" s="3"/>
      <c r="I9" s="3"/>
      <c r="J9" s="3"/>
      <c r="K9" s="3"/>
      <c r="L9" s="3"/>
      <c r="M9" s="3"/>
    </row>
    <row r="10" spans="2:16" ht="15" x14ac:dyDescent="0.25">
      <c r="B10" s="4"/>
      <c r="C10" s="4"/>
      <c r="D10" s="4"/>
      <c r="E10" s="4"/>
      <c r="F10" s="4"/>
      <c r="G10" s="3"/>
      <c r="H10" s="3"/>
      <c r="I10" s="3"/>
      <c r="J10" s="3"/>
      <c r="K10" s="3"/>
      <c r="L10" s="3"/>
      <c r="M10" s="3"/>
    </row>
    <row r="11" spans="2:16" ht="15" x14ac:dyDescent="0.25">
      <c r="B11" s="4"/>
      <c r="C11" s="4"/>
      <c r="D11" s="4"/>
      <c r="E11" s="4"/>
      <c r="F11" s="4"/>
      <c r="G11" s="3"/>
      <c r="H11" s="3"/>
      <c r="I11" s="3"/>
      <c r="J11" s="3"/>
      <c r="K11" s="3"/>
      <c r="L11" s="3"/>
      <c r="M11" s="3"/>
    </row>
    <row r="12" spans="2:16" ht="15" x14ac:dyDescent="0.25">
      <c r="B12" s="4"/>
      <c r="C12" s="4"/>
      <c r="D12" s="4"/>
      <c r="E12" s="4"/>
      <c r="F12" s="4"/>
      <c r="G12" s="3"/>
      <c r="H12" s="3"/>
      <c r="I12" s="3"/>
      <c r="J12" s="3"/>
      <c r="K12" s="3"/>
      <c r="L12" s="3"/>
      <c r="M12" s="3"/>
    </row>
    <row r="13" spans="2:16" ht="15" x14ac:dyDescent="0.25">
      <c r="B13" s="4"/>
      <c r="C13" s="4"/>
      <c r="D13" s="4"/>
      <c r="E13" s="4"/>
      <c r="F13" s="4"/>
      <c r="G13" s="3"/>
      <c r="H13" s="3"/>
      <c r="I13" s="3"/>
      <c r="J13" s="3"/>
      <c r="K13" s="3"/>
      <c r="L13" s="3"/>
      <c r="M13" s="3"/>
    </row>
    <row r="14" spans="2:16" ht="15" x14ac:dyDescent="0.25">
      <c r="B14" s="4"/>
      <c r="C14" s="4"/>
      <c r="D14" s="4"/>
      <c r="E14" s="4"/>
      <c r="F14" s="4"/>
      <c r="G14" s="3"/>
      <c r="H14" s="3"/>
      <c r="I14" s="3"/>
      <c r="J14" s="3"/>
      <c r="K14" s="3"/>
      <c r="L14" s="3"/>
      <c r="M14" s="3"/>
    </row>
    <row r="15" spans="2:16" ht="15" x14ac:dyDescent="0.25">
      <c r="B15" s="4"/>
      <c r="C15" s="4"/>
      <c r="D15" s="4"/>
      <c r="E15" s="4"/>
      <c r="F15" s="4"/>
      <c r="G15" s="3"/>
      <c r="H15" s="3"/>
      <c r="I15" s="3"/>
      <c r="J15" s="3"/>
      <c r="K15" s="3"/>
      <c r="L15" s="3"/>
      <c r="M15" s="3"/>
    </row>
    <row r="16" spans="2:16" ht="15" x14ac:dyDescent="0.25">
      <c r="B16" s="4"/>
      <c r="C16" s="4"/>
      <c r="D16" s="4"/>
      <c r="E16" s="4"/>
      <c r="F16" s="4"/>
      <c r="G16" s="3"/>
      <c r="H16" s="3"/>
      <c r="I16" s="3"/>
      <c r="J16" s="3"/>
      <c r="K16" s="3"/>
      <c r="L16" s="3"/>
      <c r="M16" s="3"/>
    </row>
    <row r="17" spans="2:13" ht="15" x14ac:dyDescent="0.25">
      <c r="B17" s="4"/>
      <c r="C17" s="4"/>
      <c r="D17" s="4"/>
      <c r="E17" s="4"/>
      <c r="F17" s="4"/>
      <c r="G17" s="3"/>
      <c r="H17" s="3"/>
      <c r="I17" s="3"/>
      <c r="J17" s="3"/>
      <c r="K17" s="3"/>
      <c r="L17" s="3"/>
      <c r="M17" s="3"/>
    </row>
    <row r="18" spans="2:13" ht="15" x14ac:dyDescent="0.25">
      <c r="B18" s="4"/>
      <c r="C18" s="4"/>
      <c r="D18" s="4"/>
      <c r="E18" s="4"/>
      <c r="F18" s="4"/>
      <c r="G18" s="3"/>
      <c r="H18" s="3"/>
      <c r="I18" s="3"/>
      <c r="J18" s="3"/>
      <c r="K18" s="3"/>
      <c r="L18" s="3"/>
      <c r="M18" s="3"/>
    </row>
    <row r="19" spans="2:13" ht="15" x14ac:dyDescent="0.25">
      <c r="B19" s="4"/>
      <c r="C19" s="4"/>
      <c r="D19" s="4"/>
      <c r="E19" s="4"/>
      <c r="F19" s="4"/>
      <c r="G19" s="3"/>
      <c r="H19" s="3"/>
      <c r="I19" s="3"/>
      <c r="J19" s="3"/>
      <c r="K19" s="3"/>
      <c r="L19" s="3"/>
      <c r="M19" s="3"/>
    </row>
    <row r="20" spans="2:13" ht="15" x14ac:dyDescent="0.25">
      <c r="B20" s="4"/>
      <c r="C20" s="4"/>
      <c r="D20" s="4"/>
      <c r="E20" s="4"/>
      <c r="F20" s="4"/>
      <c r="G20" s="3"/>
      <c r="H20" s="3"/>
      <c r="I20" s="3"/>
      <c r="J20" s="3"/>
      <c r="K20" s="3"/>
      <c r="L20" s="3"/>
      <c r="M20" s="3"/>
    </row>
    <row r="21" spans="2:13" ht="15" x14ac:dyDescent="0.25">
      <c r="B21" s="4"/>
      <c r="C21" s="4"/>
      <c r="D21" s="4"/>
      <c r="E21" s="4"/>
      <c r="F21" s="4"/>
      <c r="G21" s="3"/>
      <c r="H21" s="3"/>
      <c r="I21" s="3"/>
      <c r="J21" s="3"/>
      <c r="K21" s="3"/>
      <c r="L21" s="3"/>
      <c r="M21" s="3"/>
    </row>
    <row r="22" spans="2:13" ht="15" x14ac:dyDescent="0.25">
      <c r="B22" s="4"/>
      <c r="C22" s="4"/>
      <c r="D22" s="4"/>
      <c r="E22" s="4"/>
      <c r="F22" s="4"/>
      <c r="G22" s="3"/>
      <c r="H22" s="3"/>
      <c r="I22" s="3"/>
      <c r="J22" s="3"/>
      <c r="K22" s="3"/>
      <c r="L22" s="3"/>
      <c r="M22" s="3"/>
    </row>
    <row r="23" spans="2:13" ht="15" x14ac:dyDescent="0.25">
      <c r="B23" s="4"/>
      <c r="C23" s="4"/>
      <c r="D23" s="4"/>
      <c r="E23" s="4"/>
      <c r="F23" s="4"/>
      <c r="G23" s="3"/>
      <c r="H23" s="3"/>
      <c r="I23" s="3"/>
      <c r="J23" s="3"/>
      <c r="K23" s="3"/>
      <c r="L23" s="3"/>
      <c r="M23" s="3"/>
    </row>
    <row r="24" spans="2:13" ht="15" x14ac:dyDescent="0.25">
      <c r="B24" s="4"/>
      <c r="C24" s="4"/>
      <c r="D24" s="4"/>
      <c r="E24" s="4"/>
      <c r="F24" s="4"/>
      <c r="G24" s="3"/>
      <c r="H24" s="3"/>
      <c r="I24" s="3"/>
      <c r="J24" s="3"/>
      <c r="K24" s="3"/>
      <c r="L24" s="3"/>
      <c r="M24" s="3"/>
    </row>
    <row r="25" spans="2:13" ht="15" x14ac:dyDescent="0.25">
      <c r="B25" s="4"/>
      <c r="C25" s="4"/>
      <c r="D25" s="4"/>
      <c r="E25" s="4"/>
      <c r="F25" s="4"/>
      <c r="G25" s="3"/>
      <c r="H25" s="3"/>
      <c r="I25" s="3"/>
      <c r="J25" s="3"/>
      <c r="K25" s="3"/>
      <c r="L25" s="3"/>
      <c r="M25" s="3"/>
    </row>
    <row r="26" spans="2:13" ht="15" x14ac:dyDescent="0.25">
      <c r="B26" s="4"/>
      <c r="C26" s="4"/>
      <c r="D26" s="4"/>
      <c r="E26" s="4"/>
      <c r="F26" s="4"/>
      <c r="G26" s="3"/>
      <c r="H26" s="3"/>
      <c r="I26" s="3"/>
      <c r="J26" s="3"/>
      <c r="K26" s="3"/>
      <c r="L26" s="3"/>
      <c r="M26" s="3"/>
    </row>
    <row r="27" spans="2:13" ht="15" x14ac:dyDescent="0.25">
      <c r="B27" s="4"/>
      <c r="C27" s="4"/>
      <c r="D27" s="4"/>
      <c r="E27" s="4"/>
      <c r="F27" s="4"/>
      <c r="G27" s="3"/>
      <c r="H27" s="3"/>
      <c r="I27" s="3"/>
      <c r="J27" s="3"/>
      <c r="K27" s="3"/>
      <c r="L27" s="3"/>
      <c r="M27" s="3"/>
    </row>
    <row r="28" spans="2:13" ht="15" x14ac:dyDescent="0.25">
      <c r="B28" s="4"/>
      <c r="C28" s="4"/>
      <c r="D28" s="4"/>
      <c r="E28" s="4"/>
      <c r="F28" s="4"/>
      <c r="G28" s="3"/>
      <c r="H28" s="3"/>
      <c r="I28" s="3"/>
      <c r="J28" s="3"/>
      <c r="K28" s="3"/>
      <c r="L28" s="3"/>
      <c r="M28" s="3"/>
    </row>
    <row r="29" spans="2:13" ht="15" x14ac:dyDescent="0.25">
      <c r="B29" s="4"/>
      <c r="C29" s="4"/>
      <c r="D29" s="4"/>
      <c r="E29" s="4"/>
      <c r="F29" s="4"/>
      <c r="G29" s="3"/>
      <c r="H29" s="3"/>
      <c r="I29" s="3"/>
      <c r="J29" s="3"/>
      <c r="K29" s="3"/>
      <c r="L29" s="3"/>
      <c r="M29" s="3"/>
    </row>
    <row r="30" spans="2:13" ht="15" x14ac:dyDescent="0.25">
      <c r="B30" s="4"/>
      <c r="C30" s="4"/>
      <c r="D30" s="4"/>
      <c r="E30" s="4"/>
      <c r="F30" s="4"/>
      <c r="G30" s="3"/>
      <c r="H30" s="3"/>
      <c r="I30" s="3"/>
      <c r="J30" s="3"/>
      <c r="K30" s="3"/>
      <c r="L30" s="3"/>
      <c r="M30" s="3"/>
    </row>
    <row r="31" spans="2:13" ht="15" x14ac:dyDescent="0.25">
      <c r="B31" s="4"/>
      <c r="C31" s="4"/>
      <c r="D31" s="4"/>
      <c r="E31" s="4"/>
      <c r="F31" s="4"/>
      <c r="G31" s="3"/>
      <c r="H31" s="3"/>
      <c r="I31" s="3"/>
      <c r="J31" s="3"/>
      <c r="K31" s="3"/>
      <c r="L31" s="3"/>
      <c r="M31" s="3"/>
    </row>
    <row r="32" spans="2:13" ht="36.75" customHeight="1" x14ac:dyDescent="0.25">
      <c r="B32" s="4"/>
      <c r="C32" s="4"/>
      <c r="D32" s="4"/>
      <c r="E32" s="4"/>
      <c r="F32" s="4"/>
      <c r="G32" s="3"/>
      <c r="H32" s="3"/>
      <c r="I32" s="3"/>
      <c r="J32" s="3"/>
      <c r="K32" s="3"/>
      <c r="L32" s="3"/>
      <c r="M32" s="3"/>
    </row>
    <row r="33" spans="2:13" ht="50.25" customHeight="1" x14ac:dyDescent="0.25">
      <c r="B33" s="4"/>
      <c r="C33" s="4"/>
      <c r="D33" s="4"/>
      <c r="E33" s="4"/>
      <c r="F33" s="4"/>
      <c r="G33" s="3"/>
      <c r="H33" s="3"/>
      <c r="I33" s="3"/>
      <c r="J33" s="3"/>
      <c r="K33" s="3"/>
      <c r="L33" s="3"/>
      <c r="M33" s="3"/>
    </row>
    <row r="34" spans="2:13" ht="24.95" hidden="1" customHeight="1" x14ac:dyDescent="0.25">
      <c r="B34" s="4"/>
      <c r="C34" s="4"/>
      <c r="D34" s="4"/>
      <c r="E34" s="4"/>
      <c r="F34" s="4"/>
      <c r="G34" s="3"/>
      <c r="H34" s="3"/>
      <c r="I34" s="3"/>
      <c r="J34" s="3"/>
      <c r="K34" s="3"/>
      <c r="L34" s="3"/>
      <c r="M34" s="3"/>
    </row>
    <row r="35" spans="2:13" ht="24.95" customHeight="1" x14ac:dyDescent="0.25">
      <c r="B35" s="4"/>
      <c r="C35" s="4"/>
      <c r="D35" s="4"/>
      <c r="E35" s="4"/>
      <c r="F35" s="4"/>
      <c r="G35" s="3"/>
      <c r="H35" s="3"/>
      <c r="I35" s="3"/>
      <c r="J35" s="3"/>
      <c r="K35" s="3"/>
      <c r="L35" s="3"/>
      <c r="M35" s="3"/>
    </row>
    <row r="36" spans="2:13" ht="24.95" customHeight="1" x14ac:dyDescent="0.25">
      <c r="B36" s="4"/>
      <c r="C36" s="4"/>
      <c r="D36" s="4"/>
      <c r="E36" s="4"/>
      <c r="F36" s="4"/>
      <c r="G36" s="3"/>
      <c r="H36" s="3"/>
      <c r="I36" s="3"/>
      <c r="J36" s="3"/>
      <c r="K36" s="3"/>
      <c r="L36" s="3"/>
      <c r="M36" s="3"/>
    </row>
    <row r="37" spans="2:13" ht="24.95" customHeight="1" x14ac:dyDescent="0.25">
      <c r="B37" s="4"/>
      <c r="C37" s="4"/>
      <c r="D37" s="4"/>
      <c r="E37" s="4"/>
      <c r="F37" s="4"/>
      <c r="G37" s="3"/>
      <c r="H37" s="3"/>
      <c r="I37" s="3"/>
      <c r="J37" s="3"/>
      <c r="K37" s="3"/>
      <c r="L37" s="3"/>
      <c r="M37" s="3"/>
    </row>
    <row r="38" spans="2:13" ht="24.95" customHeight="1" x14ac:dyDescent="0.25">
      <c r="B38" s="4"/>
      <c r="C38" s="4"/>
      <c r="D38" s="4"/>
      <c r="E38" s="4"/>
      <c r="F38" s="4"/>
      <c r="G38" s="3"/>
      <c r="H38" s="3"/>
      <c r="I38" s="3"/>
      <c r="J38" s="3"/>
      <c r="K38" s="3"/>
      <c r="L38" s="3"/>
      <c r="M38" s="3"/>
    </row>
    <row r="39" spans="2:13" ht="24.95" customHeight="1" x14ac:dyDescent="0.25">
      <c r="B39" s="4"/>
      <c r="C39" s="4"/>
      <c r="D39" s="4"/>
      <c r="E39" s="4"/>
      <c r="F39" s="4"/>
      <c r="G39" s="3"/>
      <c r="H39" s="3"/>
      <c r="I39" s="3"/>
      <c r="J39" s="3"/>
      <c r="K39" s="3"/>
      <c r="L39" s="3"/>
      <c r="M39" s="3"/>
    </row>
    <row r="40" spans="2:13" ht="24.95" customHeight="1" x14ac:dyDescent="0.25">
      <c r="B40" s="4"/>
      <c r="C40" s="4"/>
      <c r="D40" s="4"/>
      <c r="E40" s="4"/>
      <c r="F40" s="4"/>
      <c r="G40" s="3"/>
      <c r="H40" s="3"/>
      <c r="I40" s="3"/>
      <c r="J40" s="3"/>
      <c r="K40" s="3"/>
      <c r="L40" s="3"/>
      <c r="M40" s="3"/>
    </row>
    <row r="41" spans="2:13" ht="24.95" customHeight="1" x14ac:dyDescent="0.25">
      <c r="B41" s="4"/>
      <c r="C41" s="4"/>
      <c r="D41" s="4"/>
      <c r="E41" s="4"/>
      <c r="F41" s="4"/>
      <c r="G41" s="3"/>
      <c r="H41" s="3"/>
      <c r="I41" s="3"/>
      <c r="J41" s="3"/>
      <c r="K41" s="3"/>
      <c r="L41" s="3"/>
      <c r="M41" s="3"/>
    </row>
    <row r="42" spans="2:13" ht="24.95" customHeight="1" x14ac:dyDescent="0.25">
      <c r="B42" s="4"/>
      <c r="C42" s="4"/>
      <c r="D42" s="4"/>
      <c r="E42" s="4"/>
      <c r="F42" s="4"/>
      <c r="G42" s="3"/>
      <c r="H42" s="3"/>
      <c r="I42" s="3"/>
      <c r="J42" s="3"/>
      <c r="K42" s="3"/>
      <c r="L42" s="3"/>
      <c r="M42" s="3"/>
    </row>
    <row r="43" spans="2:13" ht="24.95" customHeight="1" x14ac:dyDescent="0.25">
      <c r="B43" s="4"/>
      <c r="C43" s="4"/>
      <c r="D43" s="4"/>
      <c r="E43" s="4"/>
      <c r="F43" s="4"/>
      <c r="G43" s="3"/>
      <c r="H43" s="3"/>
      <c r="I43" s="3"/>
      <c r="J43" s="3"/>
      <c r="K43" s="3"/>
      <c r="L43" s="3"/>
      <c r="M43" s="3"/>
    </row>
    <row r="44" spans="2:13" ht="24.95" customHeight="1" x14ac:dyDescent="0.25">
      <c r="B44" s="4"/>
      <c r="C44" s="4"/>
      <c r="D44" s="4"/>
      <c r="E44" s="4"/>
      <c r="F44" s="4"/>
      <c r="G44" s="3"/>
      <c r="H44" s="3"/>
      <c r="I44" s="3"/>
      <c r="J44" s="3"/>
      <c r="K44" s="3"/>
      <c r="L44" s="3"/>
      <c r="M44" s="3"/>
    </row>
    <row r="45" spans="2:13" ht="15" x14ac:dyDescent="0.25">
      <c r="B45" s="4"/>
      <c r="C45" s="4"/>
      <c r="D45" s="4"/>
      <c r="E45" s="4"/>
      <c r="F45" s="4"/>
      <c r="G45" s="3"/>
      <c r="H45" s="3"/>
      <c r="I45" s="3"/>
      <c r="J45" s="3"/>
      <c r="K45" s="3"/>
      <c r="L45" s="3"/>
      <c r="M45" s="3"/>
    </row>
    <row r="46" spans="2:13" ht="15" x14ac:dyDescent="0.25">
      <c r="B46" s="4"/>
      <c r="C46" s="4"/>
      <c r="D46" s="4"/>
      <c r="E46" s="4"/>
      <c r="F46" s="4"/>
      <c r="G46" s="3"/>
      <c r="H46" s="3"/>
      <c r="I46" s="3"/>
      <c r="J46" s="3"/>
      <c r="K46" s="3"/>
      <c r="L46" s="3"/>
      <c r="M46" s="3"/>
    </row>
    <row r="47" spans="2:13" ht="15" x14ac:dyDescent="0.25">
      <c r="B47" s="4"/>
      <c r="C47" s="4"/>
      <c r="D47" s="4"/>
      <c r="E47" s="4"/>
      <c r="F47" s="4"/>
      <c r="G47" s="3"/>
      <c r="H47" s="3"/>
      <c r="I47" s="3"/>
      <c r="J47" s="3"/>
      <c r="K47" s="3"/>
      <c r="L47" s="3"/>
      <c r="M47" s="3"/>
    </row>
    <row r="48" spans="2:13" ht="15" x14ac:dyDescent="0.25">
      <c r="B48" s="4"/>
      <c r="C48" s="4"/>
      <c r="D48" s="4"/>
      <c r="E48" s="4"/>
      <c r="F48" s="4"/>
      <c r="G48" s="3"/>
      <c r="H48" s="3"/>
      <c r="I48" s="3"/>
      <c r="J48" s="3"/>
      <c r="K48" s="3"/>
      <c r="L48" s="3"/>
      <c r="M48" s="3"/>
    </row>
    <row r="49" spans="2:21" ht="15" x14ac:dyDescent="0.25">
      <c r="B49" s="4"/>
      <c r="C49" s="4"/>
      <c r="D49" s="4"/>
      <c r="E49" s="4"/>
      <c r="F49" s="4"/>
      <c r="G49" s="3"/>
      <c r="H49" s="3"/>
      <c r="I49" s="3"/>
      <c r="J49" s="3"/>
      <c r="K49" s="3"/>
      <c r="L49" s="3"/>
      <c r="M49" s="3"/>
    </row>
    <row r="50" spans="2:21" ht="16.5" customHeight="1" x14ac:dyDescent="0.25">
      <c r="B50" s="4"/>
      <c r="C50" s="4"/>
      <c r="D50" s="4"/>
      <c r="E50" s="4"/>
      <c r="F50" s="4"/>
      <c r="G50" s="3"/>
      <c r="H50" s="160"/>
      <c r="I50" s="160"/>
      <c r="J50" s="160"/>
      <c r="K50" s="160"/>
      <c r="L50" s="160"/>
      <c r="M50" s="196"/>
      <c r="N50" s="274" t="s">
        <v>105</v>
      </c>
      <c r="O50" s="274"/>
      <c r="P50" s="274"/>
      <c r="Q50" s="213"/>
      <c r="R50" s="274" t="s">
        <v>106</v>
      </c>
      <c r="S50" s="274"/>
      <c r="T50" s="274"/>
      <c r="U50" s="48"/>
    </row>
    <row r="51" spans="2:21" ht="31.5" x14ac:dyDescent="0.25">
      <c r="B51" s="4"/>
      <c r="C51" s="4"/>
      <c r="D51" s="4"/>
      <c r="E51" s="4"/>
      <c r="F51" s="4"/>
      <c r="G51" s="3"/>
      <c r="H51" s="160" t="s">
        <v>0</v>
      </c>
      <c r="I51" s="135" t="s">
        <v>46</v>
      </c>
      <c r="J51" s="135" t="s">
        <v>175</v>
      </c>
      <c r="K51" s="135" t="s">
        <v>107</v>
      </c>
      <c r="L51" s="135" t="s">
        <v>108</v>
      </c>
      <c r="M51" s="169"/>
      <c r="N51" s="135" t="s">
        <v>175</v>
      </c>
      <c r="O51" s="135" t="s">
        <v>107</v>
      </c>
      <c r="P51" s="135" t="s">
        <v>109</v>
      </c>
      <c r="Q51" s="213"/>
      <c r="R51" s="135" t="s">
        <v>175</v>
      </c>
      <c r="S51" s="135" t="s">
        <v>107</v>
      </c>
      <c r="T51" s="135" t="s">
        <v>109</v>
      </c>
      <c r="U51" s="102"/>
    </row>
    <row r="52" spans="2:21" ht="18" customHeight="1" x14ac:dyDescent="0.25">
      <c r="B52" s="4"/>
      <c r="C52" s="4"/>
      <c r="D52" s="4"/>
      <c r="E52" s="4"/>
      <c r="F52" s="4"/>
      <c r="G52" s="3"/>
      <c r="H52" s="160">
        <v>2011</v>
      </c>
      <c r="I52" s="214">
        <f>'6 - Operating Expenditures'!H35</f>
        <v>48911126</v>
      </c>
      <c r="J52" s="214">
        <v>29498624</v>
      </c>
      <c r="K52" s="214">
        <v>6118272</v>
      </c>
      <c r="L52" s="128">
        <v>556</v>
      </c>
      <c r="M52" s="215"/>
      <c r="N52" s="160"/>
      <c r="O52" s="160"/>
      <c r="P52" s="160"/>
      <c r="Q52" s="213"/>
      <c r="R52" s="160"/>
      <c r="S52" s="160"/>
      <c r="T52" s="160"/>
      <c r="U52" s="48"/>
    </row>
    <row r="53" spans="2:21" ht="18" customHeight="1" x14ac:dyDescent="0.25">
      <c r="B53" s="4"/>
      <c r="C53" s="4"/>
      <c r="D53" s="4"/>
      <c r="E53" s="4"/>
      <c r="F53" s="4"/>
      <c r="G53" s="3"/>
      <c r="H53" s="160">
        <v>2012</v>
      </c>
      <c r="I53" s="125">
        <f>'6 - Operating Expenditures'!H36</f>
        <v>50298752</v>
      </c>
      <c r="J53" s="125">
        <v>29938031</v>
      </c>
      <c r="K53" s="127">
        <v>6165810</v>
      </c>
      <c r="L53" s="128">
        <v>560</v>
      </c>
      <c r="M53" s="215"/>
      <c r="N53" s="132">
        <f>J53/$I53</f>
        <v>0.59520425079333972</v>
      </c>
      <c r="O53" s="131">
        <f>K53/$I53</f>
        <v>0.12258375714769225</v>
      </c>
      <c r="P53" s="132">
        <f>(J53+K53)/I53</f>
        <v>0.71778800794103204</v>
      </c>
      <c r="Q53" s="213"/>
      <c r="R53" s="216">
        <f>J53/L53</f>
        <v>53460.769642857143</v>
      </c>
      <c r="S53" s="216">
        <f>K53/L53</f>
        <v>11010.375</v>
      </c>
      <c r="T53" s="217">
        <f>(J53+K53)/L53</f>
        <v>64471.144642857143</v>
      </c>
      <c r="U53" s="48"/>
    </row>
    <row r="54" spans="2:21" ht="18" customHeight="1" x14ac:dyDescent="0.25">
      <c r="B54" s="4"/>
      <c r="C54" s="4"/>
      <c r="D54" s="4"/>
      <c r="E54" s="4"/>
      <c r="F54" s="4"/>
      <c r="G54" s="3"/>
      <c r="H54" s="160">
        <v>2013</v>
      </c>
      <c r="I54" s="125">
        <f>'6 - Operating Expenditures'!H37</f>
        <v>52563957</v>
      </c>
      <c r="J54" s="125">
        <v>31383687</v>
      </c>
      <c r="K54" s="127">
        <v>5883187</v>
      </c>
      <c r="L54" s="128">
        <v>562</v>
      </c>
      <c r="M54" s="215"/>
      <c r="N54" s="132">
        <f>J54/$I54</f>
        <v>0.59705716219195604</v>
      </c>
      <c r="O54" s="131">
        <f>K54/$I54</f>
        <v>0.11192435531442201</v>
      </c>
      <c r="P54" s="132">
        <f t="shared" ref="P54:P61" si="0">(J54+K54)/I54</f>
        <v>0.70898151750637795</v>
      </c>
      <c r="Q54" s="213"/>
      <c r="R54" s="216">
        <f t="shared" ref="R54:R61" si="1">J54/L54</f>
        <v>55842.859430604985</v>
      </c>
      <c r="S54" s="216">
        <f t="shared" ref="S54:S61" si="2">K54/L54</f>
        <v>10468.304270462633</v>
      </c>
      <c r="T54" s="217">
        <f t="shared" ref="T54:T60" si="3">(J54+K54)/L54</f>
        <v>66311.16370106762</v>
      </c>
      <c r="U54" s="48"/>
    </row>
    <row r="55" spans="2:21" ht="18" customHeight="1" x14ac:dyDescent="0.25">
      <c r="B55" s="4"/>
      <c r="C55" s="4"/>
      <c r="D55" s="4"/>
      <c r="E55" s="4"/>
      <c r="F55" s="4"/>
      <c r="G55" s="3"/>
      <c r="H55" s="160">
        <v>2014</v>
      </c>
      <c r="I55" s="125">
        <f>'6 - Operating Expenditures'!H38</f>
        <v>61450446</v>
      </c>
      <c r="J55" s="125">
        <v>32769209</v>
      </c>
      <c r="K55" s="127">
        <v>6024948</v>
      </c>
      <c r="L55" s="128">
        <v>566</v>
      </c>
      <c r="M55" s="215"/>
      <c r="N55" s="132">
        <f t="shared" ref="N55:O61" si="4">J55/$I55</f>
        <v>0.53326234605359901</v>
      </c>
      <c r="O55" s="131">
        <f t="shared" si="4"/>
        <v>9.8045635014593707E-2</v>
      </c>
      <c r="P55" s="132">
        <f t="shared" si="0"/>
        <v>0.63130798106819275</v>
      </c>
      <c r="Q55" s="213"/>
      <c r="R55" s="216">
        <f t="shared" si="1"/>
        <v>57896.128975265019</v>
      </c>
      <c r="S55" s="216">
        <f t="shared" si="2"/>
        <v>10644.784452296819</v>
      </c>
      <c r="T55" s="217">
        <f t="shared" si="3"/>
        <v>68540.913427561842</v>
      </c>
      <c r="U55" s="48"/>
    </row>
    <row r="56" spans="2:21" ht="18" customHeight="1" x14ac:dyDescent="0.25">
      <c r="B56" s="4"/>
      <c r="C56" s="4"/>
      <c r="D56" s="4"/>
      <c r="E56" s="4"/>
      <c r="F56" s="4"/>
      <c r="G56" s="3"/>
      <c r="H56" s="160">
        <v>2015</v>
      </c>
      <c r="I56" s="125">
        <f>'6 - Operating Expenditures'!H39</f>
        <v>63258751</v>
      </c>
      <c r="J56" s="125">
        <v>34180178</v>
      </c>
      <c r="K56" s="127">
        <v>5904061</v>
      </c>
      <c r="L56" s="128">
        <v>562</v>
      </c>
      <c r="M56" s="215"/>
      <c r="N56" s="132">
        <f t="shared" si="4"/>
        <v>0.54032331431899439</v>
      </c>
      <c r="O56" s="131">
        <f t="shared" si="4"/>
        <v>9.3331924937942581E-2</v>
      </c>
      <c r="P56" s="132">
        <f t="shared" si="0"/>
        <v>0.63365523925693701</v>
      </c>
      <c r="Q56" s="213"/>
      <c r="R56" s="216">
        <f t="shared" si="1"/>
        <v>60818.822064056942</v>
      </c>
      <c r="S56" s="216">
        <f t="shared" si="2"/>
        <v>10505.446619217082</v>
      </c>
      <c r="T56" s="217">
        <f t="shared" si="3"/>
        <v>71324.268683274015</v>
      </c>
      <c r="U56" s="48"/>
    </row>
    <row r="57" spans="2:21" ht="18" customHeight="1" x14ac:dyDescent="0.25">
      <c r="B57" s="4"/>
      <c r="C57" s="4"/>
      <c r="D57" s="4"/>
      <c r="E57" s="4"/>
      <c r="F57" s="4"/>
      <c r="G57" s="3"/>
      <c r="H57" s="160">
        <v>2016</v>
      </c>
      <c r="I57" s="125">
        <f>'6 - Operating Expenditures'!H40</f>
        <v>65191046</v>
      </c>
      <c r="J57" s="125">
        <v>35471107</v>
      </c>
      <c r="K57" s="127">
        <v>6450000</v>
      </c>
      <c r="L57" s="128">
        <v>562</v>
      </c>
      <c r="M57" s="215"/>
      <c r="N57" s="132">
        <f t="shared" si="4"/>
        <v>0.54411010677754734</v>
      </c>
      <c r="O57" s="131">
        <f t="shared" si="4"/>
        <v>9.8939967921361477E-2</v>
      </c>
      <c r="P57" s="132">
        <f t="shared" si="0"/>
        <v>0.64305007469890885</v>
      </c>
      <c r="Q57" s="213"/>
      <c r="R57" s="216">
        <f t="shared" si="1"/>
        <v>63115.848754448401</v>
      </c>
      <c r="S57" s="216">
        <f t="shared" si="2"/>
        <v>11476.868327402135</v>
      </c>
      <c r="T57" s="217">
        <f t="shared" si="3"/>
        <v>74592.71708185054</v>
      </c>
      <c r="U57" s="48"/>
    </row>
    <row r="58" spans="2:21" ht="18" customHeight="1" x14ac:dyDescent="0.25">
      <c r="B58" s="4"/>
      <c r="C58" s="4"/>
      <c r="D58" s="4"/>
      <c r="E58" s="4"/>
      <c r="F58" s="4"/>
      <c r="G58" s="3"/>
      <c r="H58" s="160">
        <v>2017</v>
      </c>
      <c r="I58" s="125">
        <f>'6 - Operating Expenditures'!H41</f>
        <v>66287875</v>
      </c>
      <c r="J58" s="125">
        <v>43842289</v>
      </c>
      <c r="K58" s="127">
        <v>6861325</v>
      </c>
      <c r="L58" s="128">
        <v>610</v>
      </c>
      <c r="M58" s="215"/>
      <c r="N58" s="132">
        <f t="shared" si="4"/>
        <v>0.66139228327955901</v>
      </c>
      <c r="O58" s="131">
        <f t="shared" si="4"/>
        <v>0.10350799448617111</v>
      </c>
      <c r="P58" s="132">
        <f t="shared" si="0"/>
        <v>0.76490027776573011</v>
      </c>
      <c r="Q58" s="213"/>
      <c r="R58" s="216">
        <f t="shared" si="1"/>
        <v>71872.604918032783</v>
      </c>
      <c r="S58" s="216">
        <f t="shared" si="2"/>
        <v>11248.073770491803</v>
      </c>
      <c r="T58" s="217">
        <f t="shared" si="3"/>
        <v>83120.678688524597</v>
      </c>
      <c r="U58" s="48"/>
    </row>
    <row r="59" spans="2:21" ht="18" customHeight="1" x14ac:dyDescent="0.25">
      <c r="B59" s="4"/>
      <c r="C59" s="4"/>
      <c r="D59" s="4"/>
      <c r="E59" s="4"/>
      <c r="F59" s="4"/>
      <c r="G59" s="3"/>
      <c r="H59" s="160">
        <v>2018</v>
      </c>
      <c r="I59" s="125">
        <f>'6 - Operating Expenditures'!H42</f>
        <v>68944963</v>
      </c>
      <c r="J59" s="125">
        <v>45486226</v>
      </c>
      <c r="K59" s="127">
        <v>7576290</v>
      </c>
      <c r="L59" s="128">
        <v>610</v>
      </c>
      <c r="M59" s="215"/>
      <c r="N59" s="132">
        <f t="shared" si="4"/>
        <v>0.65974690565864835</v>
      </c>
      <c r="O59" s="131">
        <f t="shared" si="4"/>
        <v>0.109888955919811</v>
      </c>
      <c r="P59" s="132">
        <f t="shared" si="0"/>
        <v>0.76963586157845931</v>
      </c>
      <c r="Q59" s="213"/>
      <c r="R59" s="216">
        <f t="shared" si="1"/>
        <v>74567.583606557382</v>
      </c>
      <c r="S59" s="216">
        <f t="shared" si="2"/>
        <v>12420.147540983606</v>
      </c>
      <c r="T59" s="217">
        <f t="shared" si="3"/>
        <v>86987.731147540981</v>
      </c>
      <c r="U59" s="48"/>
    </row>
    <row r="60" spans="2:21" ht="18" customHeight="1" x14ac:dyDescent="0.25">
      <c r="B60" s="4"/>
      <c r="C60" s="4"/>
      <c r="D60" s="4"/>
      <c r="E60" s="4"/>
      <c r="F60" s="4"/>
      <c r="G60" s="3"/>
      <c r="H60" s="160">
        <v>2019</v>
      </c>
      <c r="I60" s="125">
        <f>'6 - Operating Expenditures'!H43</f>
        <v>71077880</v>
      </c>
      <c r="J60" s="125">
        <v>46234221</v>
      </c>
      <c r="K60" s="127">
        <v>7782708</v>
      </c>
      <c r="L60" s="128">
        <v>617</v>
      </c>
      <c r="M60" s="215"/>
      <c r="N60" s="132">
        <f t="shared" si="4"/>
        <v>0.6504727068393148</v>
      </c>
      <c r="O60" s="131">
        <f t="shared" si="4"/>
        <v>0.10949549986578103</v>
      </c>
      <c r="P60" s="132">
        <f t="shared" si="0"/>
        <v>0.75996820670509591</v>
      </c>
      <c r="Q60" s="213"/>
      <c r="R60" s="216">
        <f t="shared" si="1"/>
        <v>74933.907617504054</v>
      </c>
      <c r="S60" s="216">
        <f t="shared" si="2"/>
        <v>12613.789303079417</v>
      </c>
      <c r="T60" s="217">
        <f t="shared" si="3"/>
        <v>87547.696920583461</v>
      </c>
      <c r="U60" s="48"/>
    </row>
    <row r="61" spans="2:21" ht="18" customHeight="1" x14ac:dyDescent="0.25">
      <c r="B61" s="4"/>
      <c r="C61" s="4"/>
      <c r="D61" s="4"/>
      <c r="E61" s="4"/>
      <c r="F61" s="4"/>
      <c r="G61" s="3"/>
      <c r="H61" s="160">
        <v>2020</v>
      </c>
      <c r="I61" s="125">
        <f>'6 - Operating Expenditures'!H44</f>
        <v>72473054</v>
      </c>
      <c r="J61" s="125">
        <v>48225508</v>
      </c>
      <c r="K61" s="127">
        <v>8170942</v>
      </c>
      <c r="L61" s="128">
        <v>617</v>
      </c>
      <c r="M61" s="215"/>
      <c r="N61" s="132">
        <f t="shared" si="4"/>
        <v>0.66542673915742534</v>
      </c>
      <c r="O61" s="131">
        <f t="shared" si="4"/>
        <v>0.11274455192684442</v>
      </c>
      <c r="P61" s="132">
        <f t="shared" si="0"/>
        <v>0.77817129108426975</v>
      </c>
      <c r="Q61" s="213"/>
      <c r="R61" s="216">
        <f t="shared" si="1"/>
        <v>78161.277147487839</v>
      </c>
      <c r="S61" s="216">
        <f t="shared" si="2"/>
        <v>13243.017828200973</v>
      </c>
      <c r="T61" s="217">
        <f>(J61+K61)/L61</f>
        <v>91404.294975688812</v>
      </c>
      <c r="U61" s="48"/>
    </row>
    <row r="62" spans="2:21" ht="18" customHeight="1" x14ac:dyDescent="0.25">
      <c r="B62" s="4"/>
      <c r="C62" s="4"/>
      <c r="D62" s="4"/>
      <c r="E62" s="4"/>
      <c r="F62" s="4"/>
      <c r="G62" s="3"/>
      <c r="H62" s="160">
        <v>2021</v>
      </c>
      <c r="I62" s="125">
        <f>'6 - Operating Expenditures'!H45</f>
        <v>71928133</v>
      </c>
      <c r="J62" s="125">
        <v>44871000</v>
      </c>
      <c r="K62" s="127">
        <v>8080414</v>
      </c>
      <c r="L62" s="128">
        <v>627</v>
      </c>
      <c r="M62" s="215"/>
      <c r="N62" s="132">
        <f t="shared" ref="N62" si="5">J62/$I62</f>
        <v>0.62383101199081592</v>
      </c>
      <c r="O62" s="131">
        <f t="shared" ref="O62" si="6">K62/$I62</f>
        <v>0.11234010480989406</v>
      </c>
      <c r="P62" s="132">
        <f t="shared" ref="P62" si="7">(J62+K62)/I62</f>
        <v>0.7361711168007099</v>
      </c>
      <c r="Q62" s="213"/>
      <c r="R62" s="216">
        <f t="shared" ref="R62" si="8">J62/L62</f>
        <v>71564.593301435409</v>
      </c>
      <c r="S62" s="216">
        <f t="shared" ref="S62" si="9">K62/L62</f>
        <v>12887.42264752791</v>
      </c>
      <c r="T62" s="217">
        <f>(J62+K62)/L62</f>
        <v>84452.015948963322</v>
      </c>
      <c r="U62" s="48"/>
    </row>
    <row r="63" spans="2:21" ht="15.75" x14ac:dyDescent="0.25">
      <c r="B63" s="4"/>
      <c r="C63" s="4"/>
      <c r="D63" s="4"/>
      <c r="E63" s="4"/>
      <c r="F63" s="4"/>
      <c r="G63" s="3"/>
      <c r="H63" s="160"/>
      <c r="I63" s="3"/>
      <c r="J63" s="3"/>
      <c r="K63" s="3"/>
      <c r="L63" s="3"/>
      <c r="M63" s="3"/>
    </row>
    <row r="64" spans="2:21" ht="15" x14ac:dyDescent="0.25">
      <c r="B64" s="4"/>
      <c r="C64" s="4"/>
      <c r="D64" s="4"/>
      <c r="E64" s="4"/>
      <c r="F64" s="4"/>
      <c r="G64" s="3"/>
      <c r="H64" s="3" t="s">
        <v>214</v>
      </c>
      <c r="I64" s="3"/>
      <c r="J64" s="3"/>
      <c r="K64" s="3"/>
      <c r="L64" s="3"/>
      <c r="M64" s="3"/>
    </row>
    <row r="65" spans="2:13" ht="15" x14ac:dyDescent="0.25">
      <c r="B65" s="4"/>
      <c r="C65" s="4"/>
      <c r="D65" s="4"/>
      <c r="E65" s="4"/>
      <c r="F65" s="4"/>
      <c r="G65" s="3"/>
      <c r="H65" s="3"/>
      <c r="I65" s="3"/>
      <c r="J65" s="3"/>
      <c r="K65" s="3"/>
      <c r="L65" s="3"/>
      <c r="M65" s="3"/>
    </row>
    <row r="66" spans="2:13" ht="15" x14ac:dyDescent="0.25">
      <c r="B66" s="4"/>
      <c r="C66" s="4"/>
      <c r="D66" s="4"/>
      <c r="E66" s="4"/>
      <c r="F66" s="4"/>
      <c r="G66" s="3"/>
      <c r="H66" s="3"/>
      <c r="I66" s="3"/>
      <c r="J66" s="3"/>
      <c r="K66" s="3"/>
      <c r="L66" s="3"/>
      <c r="M66" s="3"/>
    </row>
    <row r="67" spans="2:13" ht="15" x14ac:dyDescent="0.25">
      <c r="B67" s="4"/>
      <c r="C67" s="4"/>
      <c r="D67" s="4"/>
      <c r="E67" s="4"/>
      <c r="F67" s="4"/>
      <c r="G67" s="3"/>
      <c r="H67" s="3"/>
      <c r="I67" s="3"/>
      <c r="J67" s="3"/>
      <c r="K67" s="3"/>
      <c r="L67" s="3"/>
      <c r="M67" s="3"/>
    </row>
    <row r="68" spans="2:13" ht="15" x14ac:dyDescent="0.25">
      <c r="B68" s="4"/>
      <c r="C68" s="4"/>
      <c r="D68" s="4"/>
      <c r="E68" s="4"/>
      <c r="F68" s="4"/>
      <c r="G68" s="3"/>
      <c r="H68" s="3"/>
      <c r="I68" s="3"/>
      <c r="J68" s="3"/>
      <c r="K68" s="3"/>
      <c r="L68" s="3"/>
      <c r="M68" s="3"/>
    </row>
    <row r="69" spans="2:13" ht="15" x14ac:dyDescent="0.25">
      <c r="B69" s="4"/>
      <c r="C69" s="4"/>
      <c r="D69" s="4"/>
      <c r="E69" s="4"/>
      <c r="F69" s="4"/>
      <c r="G69" s="3"/>
      <c r="H69" s="3"/>
      <c r="I69" s="3"/>
      <c r="J69" s="3"/>
      <c r="K69" s="3"/>
      <c r="L69" s="3"/>
      <c r="M69" s="3"/>
    </row>
    <row r="70" spans="2:13" ht="15" x14ac:dyDescent="0.25">
      <c r="B70" s="4"/>
      <c r="C70" s="4"/>
      <c r="D70" s="4"/>
      <c r="E70" s="4"/>
      <c r="F70" s="4"/>
      <c r="G70" s="3"/>
      <c r="H70" s="3"/>
      <c r="I70" s="3"/>
      <c r="J70" s="3"/>
      <c r="K70" s="3"/>
      <c r="L70" s="3"/>
      <c r="M70" s="3"/>
    </row>
    <row r="71" spans="2:13" ht="15" x14ac:dyDescent="0.25">
      <c r="B71" s="4"/>
      <c r="C71" s="4"/>
      <c r="D71" s="4"/>
      <c r="E71" s="4"/>
      <c r="F71" s="4"/>
      <c r="G71" s="3"/>
      <c r="H71" s="3"/>
      <c r="I71" s="3"/>
      <c r="J71" s="3"/>
      <c r="K71" s="3"/>
      <c r="L71" s="3"/>
      <c r="M71" s="3"/>
    </row>
    <row r="72" spans="2:13" ht="15" x14ac:dyDescent="0.25">
      <c r="B72" s="4"/>
      <c r="C72" s="4"/>
      <c r="D72" s="4"/>
      <c r="E72" s="4"/>
      <c r="F72" s="4"/>
      <c r="G72" s="3"/>
      <c r="H72" s="3"/>
      <c r="I72" s="3"/>
      <c r="J72" s="3"/>
      <c r="K72" s="3"/>
      <c r="L72" s="3"/>
      <c r="M72" s="3"/>
    </row>
    <row r="73" spans="2:13" ht="15" x14ac:dyDescent="0.25">
      <c r="B73" s="4"/>
      <c r="C73" s="4"/>
      <c r="D73" s="4"/>
      <c r="E73" s="4"/>
      <c r="F73" s="4"/>
      <c r="G73" s="3"/>
      <c r="H73" s="3"/>
      <c r="I73" s="3"/>
      <c r="J73" s="3"/>
      <c r="K73" s="3"/>
      <c r="L73" s="3"/>
      <c r="M73" s="3"/>
    </row>
    <row r="74" spans="2:13" ht="15" x14ac:dyDescent="0.25">
      <c r="B74" s="4"/>
      <c r="C74" s="4"/>
      <c r="D74" s="4"/>
      <c r="E74" s="4"/>
      <c r="F74" s="4"/>
      <c r="G74" s="3"/>
      <c r="H74" s="3"/>
      <c r="I74" s="3"/>
      <c r="J74" s="3"/>
      <c r="K74" s="3"/>
      <c r="L74" s="3"/>
      <c r="M74" s="3"/>
    </row>
    <row r="75" spans="2:13" ht="15" x14ac:dyDescent="0.25">
      <c r="B75" s="4"/>
      <c r="C75" s="4"/>
      <c r="D75" s="4"/>
      <c r="E75" s="4"/>
      <c r="F75" s="4"/>
      <c r="G75" s="3"/>
      <c r="H75" s="3"/>
      <c r="I75" s="3"/>
      <c r="J75" s="3"/>
      <c r="K75" s="3"/>
      <c r="L75" s="3"/>
      <c r="M75" s="3"/>
    </row>
    <row r="76" spans="2:13" ht="15" x14ac:dyDescent="0.25">
      <c r="B76" s="4"/>
      <c r="C76" s="4"/>
      <c r="D76" s="4"/>
      <c r="E76" s="4"/>
      <c r="F76" s="4"/>
      <c r="G76" s="3"/>
      <c r="H76" s="3"/>
      <c r="I76" s="3"/>
      <c r="J76" s="3"/>
      <c r="K76" s="3"/>
      <c r="L76" s="3"/>
      <c r="M76" s="3"/>
    </row>
    <row r="77" spans="2:13" ht="15" x14ac:dyDescent="0.25">
      <c r="B77" s="4"/>
      <c r="C77" s="4"/>
      <c r="D77" s="4"/>
      <c r="E77" s="4"/>
      <c r="F77" s="4"/>
      <c r="G77" s="3"/>
      <c r="H77" s="3"/>
      <c r="I77" s="3"/>
      <c r="J77" s="3"/>
      <c r="K77" s="3"/>
      <c r="L77" s="3"/>
      <c r="M77" s="3"/>
    </row>
  </sheetData>
  <sheetProtection algorithmName="SHA-512" hashValue="Xx4JUN7LfoRLHoihVsj4ps54HgXEib4z4KThC/Ylx78ZhPSwTcwUtrpguR/kCQY8s/f9IlAvoJgHSvKU57KHQw==" saltValue="V+LS6+Lczxi4fxw1o4Ra8g==" spinCount="100000" sheet="1" objects="1" scenarios="1"/>
  <mergeCells count="2">
    <mergeCell ref="N50:P50"/>
    <mergeCell ref="R50:T50"/>
  </mergeCells>
  <conditionalFormatting sqref="P53:P62">
    <cfRule type="dataBar" priority="20">
      <dataBar>
        <cfvo type="min"/>
        <cfvo type="max"/>
        <color rgb="FFFF555A"/>
      </dataBar>
      <extLst>
        <ext xmlns:x14="http://schemas.microsoft.com/office/spreadsheetml/2009/9/main" uri="{B025F937-C7B1-47D3-B67F-A62EFF666E3E}">
          <x14:id>{B125AEA2-3B4A-4943-BB7C-E03F551C4108}</x14:id>
        </ext>
      </extLst>
    </cfRule>
  </conditionalFormatting>
  <conditionalFormatting sqref="S53:S62">
    <cfRule type="dataBar" priority="17">
      <dataBar>
        <cfvo type="min"/>
        <cfvo type="max"/>
        <color rgb="FFFF555A"/>
      </dataBar>
      <extLst>
        <ext xmlns:x14="http://schemas.microsoft.com/office/spreadsheetml/2009/9/main" uri="{B025F937-C7B1-47D3-B67F-A62EFF666E3E}">
          <x14:id>{06DC1DF9-E255-474F-A121-D5C5EB02A8E2}</x14:id>
        </ext>
      </extLst>
    </cfRule>
  </conditionalFormatting>
  <conditionalFormatting sqref="P53:P62">
    <cfRule type="dataBar" priority="16">
      <dataBar>
        <cfvo type="min"/>
        <cfvo type="max"/>
        <color theme="7" tint="0.39997558519241921"/>
      </dataBar>
      <extLst>
        <ext xmlns:x14="http://schemas.microsoft.com/office/spreadsheetml/2009/9/main" uri="{B025F937-C7B1-47D3-B67F-A62EFF666E3E}">
          <x14:id>{00ABA792-BC37-4024-880E-4AD9979EE5EF}</x14:id>
        </ext>
      </extLst>
    </cfRule>
  </conditionalFormatting>
  <conditionalFormatting sqref="J52">
    <cfRule type="dataBar" priority="14">
      <dataBar>
        <cfvo type="min"/>
        <cfvo type="max"/>
        <color rgb="FF63C384"/>
      </dataBar>
      <extLst>
        <ext xmlns:x14="http://schemas.microsoft.com/office/spreadsheetml/2009/9/main" uri="{B025F937-C7B1-47D3-B67F-A62EFF666E3E}">
          <x14:id>{2419724D-81BF-45EF-9696-BD373C57FEF6}</x14:id>
        </ext>
      </extLst>
    </cfRule>
  </conditionalFormatting>
  <conditionalFormatting sqref="K52:K62">
    <cfRule type="dataBar" priority="13">
      <dataBar>
        <cfvo type="min"/>
        <cfvo type="max"/>
        <color rgb="FFFF555A"/>
      </dataBar>
      <extLst>
        <ext xmlns:x14="http://schemas.microsoft.com/office/spreadsheetml/2009/9/main" uri="{B025F937-C7B1-47D3-B67F-A62EFF666E3E}">
          <x14:id>{1166F638-126D-421A-B8BA-077FA294B6B4}</x14:id>
        </ext>
      </extLst>
    </cfRule>
  </conditionalFormatting>
  <conditionalFormatting sqref="L52:L62">
    <cfRule type="dataBar" priority="12">
      <dataBar>
        <cfvo type="min"/>
        <cfvo type="max"/>
        <color rgb="FF008AEF"/>
      </dataBar>
      <extLst>
        <ext xmlns:x14="http://schemas.microsoft.com/office/spreadsheetml/2009/9/main" uri="{B025F937-C7B1-47D3-B67F-A62EFF666E3E}">
          <x14:id>{4AE9033B-A420-4C97-ABF8-C45A19F55074}</x14:id>
        </ext>
      </extLst>
    </cfRule>
  </conditionalFormatting>
  <conditionalFormatting sqref="I53:I62">
    <cfRule type="dataBar" priority="4">
      <dataBar>
        <cfvo type="min"/>
        <cfvo type="max"/>
        <color rgb="FF63C384"/>
      </dataBar>
      <extLst>
        <ext xmlns:x14="http://schemas.microsoft.com/office/spreadsheetml/2009/9/main" uri="{B025F937-C7B1-47D3-B67F-A62EFF666E3E}">
          <x14:id>{1BE91FA7-4754-4326-A478-AFA0F4EA49E3}</x14:id>
        </ext>
      </extLst>
    </cfRule>
  </conditionalFormatting>
  <conditionalFormatting sqref="J53:J62">
    <cfRule type="dataBar" priority="7">
      <dataBar>
        <cfvo type="min"/>
        <cfvo type="max"/>
        <color theme="3" tint="0.39997558519241921"/>
      </dataBar>
      <extLst>
        <ext xmlns:x14="http://schemas.microsoft.com/office/spreadsheetml/2009/9/main" uri="{B025F937-C7B1-47D3-B67F-A62EFF666E3E}">
          <x14:id>{478FEAA7-902B-47D9-969C-98C386AA04CD}</x14:id>
        </ext>
      </extLst>
    </cfRule>
  </conditionalFormatting>
  <conditionalFormatting sqref="N53:N62">
    <cfRule type="dataBar" priority="6">
      <dataBar>
        <cfvo type="min"/>
        <cfvo type="max"/>
        <color theme="3" tint="0.39997558519241921"/>
      </dataBar>
      <extLst>
        <ext xmlns:x14="http://schemas.microsoft.com/office/spreadsheetml/2009/9/main" uri="{B025F937-C7B1-47D3-B67F-A62EFF666E3E}">
          <x14:id>{A4C696E2-6313-438A-B678-8816D9F340C6}</x14:id>
        </ext>
      </extLst>
    </cfRule>
  </conditionalFormatting>
  <conditionalFormatting sqref="R53:R62">
    <cfRule type="dataBar" priority="5">
      <dataBar>
        <cfvo type="min"/>
        <cfvo type="max"/>
        <color theme="3" tint="0.39997558519241921"/>
      </dataBar>
      <extLst>
        <ext xmlns:x14="http://schemas.microsoft.com/office/spreadsheetml/2009/9/main" uri="{B025F937-C7B1-47D3-B67F-A62EFF666E3E}">
          <x14:id>{C33F56A6-769D-413F-9DE9-5159C93F7D98}</x14:id>
        </ext>
      </extLst>
    </cfRule>
  </conditionalFormatting>
  <conditionalFormatting sqref="T53:T62">
    <cfRule type="dataBar" priority="3">
      <dataBar>
        <cfvo type="min"/>
        <cfvo type="max"/>
        <color rgb="FFFF555A"/>
      </dataBar>
      <extLst>
        <ext xmlns:x14="http://schemas.microsoft.com/office/spreadsheetml/2009/9/main" uri="{B025F937-C7B1-47D3-B67F-A62EFF666E3E}">
          <x14:id>{E7E325B8-0615-4F87-ACCC-AD54F2A0C287}</x14:id>
        </ext>
      </extLst>
    </cfRule>
  </conditionalFormatting>
  <conditionalFormatting sqref="T53:T62">
    <cfRule type="dataBar" priority="2">
      <dataBar>
        <cfvo type="min"/>
        <cfvo type="max"/>
        <color theme="7" tint="0.39997558519241921"/>
      </dataBar>
      <extLst>
        <ext xmlns:x14="http://schemas.microsoft.com/office/spreadsheetml/2009/9/main" uri="{B025F937-C7B1-47D3-B67F-A62EFF666E3E}">
          <x14:id>{842C8384-D129-4D4B-AECD-6446A25D2CEB}</x14:id>
        </ext>
      </extLst>
    </cfRule>
  </conditionalFormatting>
  <conditionalFormatting sqref="O53:O62">
    <cfRule type="dataBar" priority="1">
      <dataBar>
        <cfvo type="min"/>
        <cfvo type="max"/>
        <color rgb="FFFF555A"/>
      </dataBar>
      <extLst>
        <ext xmlns:x14="http://schemas.microsoft.com/office/spreadsheetml/2009/9/main" uri="{B025F937-C7B1-47D3-B67F-A62EFF666E3E}">
          <x14:id>{3E459015-ECC4-4953-8A3E-B311F04A28DB}</x14:id>
        </ext>
      </extLst>
    </cfRule>
  </conditionalFormatting>
  <pageMargins left="0.25" right="0.25" top="0.75" bottom="0.75" header="0.3" footer="0.3"/>
  <pageSetup scale="33"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B125AEA2-3B4A-4943-BB7C-E03F551C4108}">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P53:P62</xm:sqref>
        </x14:conditionalFormatting>
        <x14:conditionalFormatting xmlns:xm="http://schemas.microsoft.com/office/excel/2006/main">
          <x14:cfRule type="dataBar" id="{06DC1DF9-E255-474F-A121-D5C5EB02A8E2}">
            <x14:dataBar minLength="0" maxLength="100" border="1" negativeBarBorderColorSameAsPositive="0">
              <x14:cfvo type="autoMin"/>
              <x14:cfvo type="autoMax"/>
              <x14:borderColor rgb="FFFF555A"/>
              <x14:negativeFillColor rgb="FFFF0000"/>
              <x14:negativeBorderColor rgb="FFFF0000"/>
              <x14:axisColor rgb="FF000000"/>
            </x14:dataBar>
          </x14:cfRule>
          <xm:sqref>S53:S62</xm:sqref>
        </x14:conditionalFormatting>
        <x14:conditionalFormatting xmlns:xm="http://schemas.microsoft.com/office/excel/2006/main">
          <x14:cfRule type="dataBar" id="{00ABA792-BC37-4024-880E-4AD9979EE5EF}">
            <x14:dataBar minLength="0" maxLength="100" border="1" negativeBarBorderColorSameAsPositive="0">
              <x14:cfvo type="autoMin"/>
              <x14:cfvo type="autoMax"/>
              <x14:borderColor theme="3" tint="0.79998168889431442"/>
              <x14:negativeFillColor rgb="FFFF0000"/>
              <x14:negativeBorderColor rgb="FFFF0000"/>
              <x14:axisColor rgb="FF000000"/>
            </x14:dataBar>
          </x14:cfRule>
          <xm:sqref>P53:P62</xm:sqref>
        </x14:conditionalFormatting>
        <x14:conditionalFormatting xmlns:xm="http://schemas.microsoft.com/office/excel/2006/main">
          <x14:cfRule type="dataBar" id="{2419724D-81BF-45EF-9696-BD373C57FEF6}">
            <x14:dataBar minLength="0" maxLength="100" border="1" negativeBarBorderColorSameAsPositive="0">
              <x14:cfvo type="autoMin"/>
              <x14:cfvo type="autoMax"/>
              <x14:borderColor rgb="FF63C384"/>
              <x14:negativeFillColor rgb="FFFF0000"/>
              <x14:negativeBorderColor rgb="FFFF0000"/>
              <x14:axisColor rgb="FF000000"/>
            </x14:dataBar>
          </x14:cfRule>
          <xm:sqref>J52</xm:sqref>
        </x14:conditionalFormatting>
        <x14:conditionalFormatting xmlns:xm="http://schemas.microsoft.com/office/excel/2006/main">
          <x14:cfRule type="dataBar" id="{1166F638-126D-421A-B8BA-077FA294B6B4}">
            <x14:dataBar minLength="0" maxLength="100" border="1" negativeBarBorderColorSameAsPositive="0">
              <x14:cfvo type="autoMin"/>
              <x14:cfvo type="autoMax"/>
              <x14:borderColor rgb="FFFF555A"/>
              <x14:negativeFillColor rgb="FFFF0000"/>
              <x14:negativeBorderColor rgb="FFFF0000"/>
              <x14:axisColor rgb="FF000000"/>
            </x14:dataBar>
          </x14:cfRule>
          <xm:sqref>K52:K62</xm:sqref>
        </x14:conditionalFormatting>
        <x14:conditionalFormatting xmlns:xm="http://schemas.microsoft.com/office/excel/2006/main">
          <x14:cfRule type="dataBar" id="{4AE9033B-A420-4C97-ABF8-C45A19F55074}">
            <x14:dataBar minLength="0" maxLength="100" border="1" negativeBarBorderColorSameAsPositive="0">
              <x14:cfvo type="autoMin"/>
              <x14:cfvo type="autoMax"/>
              <x14:borderColor rgb="FF008AEF"/>
              <x14:negativeFillColor rgb="FFFF0000"/>
              <x14:negativeBorderColor rgb="FFFF0000"/>
              <x14:axisColor rgb="FF000000"/>
            </x14:dataBar>
          </x14:cfRule>
          <xm:sqref>L52:L62</xm:sqref>
        </x14:conditionalFormatting>
        <x14:conditionalFormatting xmlns:xm="http://schemas.microsoft.com/office/excel/2006/main">
          <x14:cfRule type="dataBar" id="{1BE91FA7-4754-4326-A478-AFA0F4EA49E3}">
            <x14:dataBar minLength="0" maxLength="100" border="1" negativeBarBorderColorSameAsPositive="0">
              <x14:cfvo type="autoMin"/>
              <x14:cfvo type="autoMax"/>
              <x14:borderColor rgb="FF63C384"/>
              <x14:negativeFillColor rgb="FFFF0000"/>
              <x14:negativeBorderColor rgb="FFFF0000"/>
              <x14:axisColor rgb="FF000000"/>
            </x14:dataBar>
          </x14:cfRule>
          <xm:sqref>I53:I62</xm:sqref>
        </x14:conditionalFormatting>
        <x14:conditionalFormatting xmlns:xm="http://schemas.microsoft.com/office/excel/2006/main">
          <x14:cfRule type="dataBar" id="{478FEAA7-902B-47D9-969C-98C386AA04CD}">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J53:J62</xm:sqref>
        </x14:conditionalFormatting>
        <x14:conditionalFormatting xmlns:xm="http://schemas.microsoft.com/office/excel/2006/main">
          <x14:cfRule type="dataBar" id="{A4C696E2-6313-438A-B678-8816D9F340C6}">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N53:N62</xm:sqref>
        </x14:conditionalFormatting>
        <x14:conditionalFormatting xmlns:xm="http://schemas.microsoft.com/office/excel/2006/main">
          <x14:cfRule type="dataBar" id="{C33F56A6-769D-413F-9DE9-5159C93F7D98}">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R53:R62</xm:sqref>
        </x14:conditionalFormatting>
        <x14:conditionalFormatting xmlns:xm="http://schemas.microsoft.com/office/excel/2006/main">
          <x14:cfRule type="dataBar" id="{E7E325B8-0615-4F87-ACCC-AD54F2A0C287}">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T53:T62</xm:sqref>
        </x14:conditionalFormatting>
        <x14:conditionalFormatting xmlns:xm="http://schemas.microsoft.com/office/excel/2006/main">
          <x14:cfRule type="dataBar" id="{842C8384-D129-4D4B-AECD-6446A25D2CEB}">
            <x14:dataBar minLength="0" maxLength="100" border="1" negativeBarBorderColorSameAsPositive="0">
              <x14:cfvo type="autoMin"/>
              <x14:cfvo type="autoMax"/>
              <x14:borderColor theme="3" tint="0.79998168889431442"/>
              <x14:negativeFillColor rgb="FFFF0000"/>
              <x14:negativeBorderColor rgb="FFFF0000"/>
              <x14:axisColor rgb="FF000000"/>
            </x14:dataBar>
          </x14:cfRule>
          <xm:sqref>T53:T62</xm:sqref>
        </x14:conditionalFormatting>
        <x14:conditionalFormatting xmlns:xm="http://schemas.microsoft.com/office/excel/2006/main">
          <x14:cfRule type="dataBar" id="{3E459015-ECC4-4953-8A3E-B311F04A28DB}">
            <x14:dataBar minLength="0" maxLength="100" border="1" negativeBarBorderColorSameAsPositive="0">
              <x14:cfvo type="autoMin"/>
              <x14:cfvo type="autoMax"/>
              <x14:borderColor rgb="FFFF555A"/>
              <x14:negativeFillColor rgb="FFFF0000"/>
              <x14:negativeBorderColor rgb="FFFF0000"/>
              <x14:axisColor rgb="FF000000"/>
            </x14:dataBar>
          </x14:cfRule>
          <xm:sqref>O53:O62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Q61"/>
  <sheetViews>
    <sheetView showGridLines="0" zoomScale="60" zoomScaleNormal="60" workbookViewId="0">
      <selection activeCell="C49" sqref="C49"/>
    </sheetView>
  </sheetViews>
  <sheetFormatPr defaultRowHeight="14.25" x14ac:dyDescent="0.2"/>
  <cols>
    <col min="1" max="1" width="3.375" customWidth="1"/>
    <col min="2" max="4" width="18.625" customWidth="1"/>
    <col min="5" max="5" width="18.125" customWidth="1"/>
    <col min="6" max="6" width="16.625" customWidth="1"/>
    <col min="7" max="7" width="24.375" customWidth="1"/>
    <col min="8" max="8" width="14.5" customWidth="1"/>
    <col min="9" max="9" width="21.875" customWidth="1"/>
    <col min="10" max="10" width="25.875" customWidth="1"/>
    <col min="11" max="11" width="21.5" customWidth="1"/>
    <col min="12" max="12" width="22.125" customWidth="1"/>
    <col min="13" max="13" width="1" customWidth="1"/>
    <col min="14" max="14" width="23.625" customWidth="1"/>
    <col min="15" max="15" width="3.125" customWidth="1"/>
    <col min="16" max="17" width="19.625" customWidth="1"/>
  </cols>
  <sheetData>
    <row r="1" spans="2:16" ht="21" thickBot="1" x14ac:dyDescent="0.35">
      <c r="B1" s="36" t="s">
        <v>136</v>
      </c>
      <c r="C1" s="4"/>
      <c r="D1" s="4"/>
      <c r="E1" s="4"/>
      <c r="F1" s="4"/>
      <c r="G1" s="3"/>
      <c r="H1" s="3"/>
      <c r="I1" s="3"/>
      <c r="J1" s="3"/>
      <c r="K1" s="3"/>
      <c r="L1" s="3"/>
      <c r="M1" s="3"/>
    </row>
    <row r="2" spans="2:16" ht="16.5" thickTop="1" thickBot="1" x14ac:dyDescent="0.3">
      <c r="B2" s="6"/>
      <c r="C2" s="6"/>
      <c r="D2" s="6"/>
      <c r="E2" s="6"/>
      <c r="F2" s="6"/>
      <c r="G2" s="7"/>
      <c r="H2" s="7"/>
      <c r="I2" s="7"/>
      <c r="J2" s="7"/>
      <c r="K2" s="7"/>
      <c r="L2" s="7"/>
      <c r="M2" s="7"/>
      <c r="N2" s="7"/>
      <c r="O2" s="7"/>
      <c r="P2" s="3"/>
    </row>
    <row r="3" spans="2:16" ht="25.5" customHeight="1" thickBot="1" x14ac:dyDescent="0.3">
      <c r="B3" s="254" t="s">
        <v>5</v>
      </c>
      <c r="C3" s="259" t="s">
        <v>69</v>
      </c>
      <c r="D3" s="256" t="s">
        <v>37</v>
      </c>
      <c r="E3" s="4"/>
      <c r="F3" s="4"/>
      <c r="G3" s="3"/>
      <c r="H3" s="3"/>
      <c r="I3" s="3"/>
      <c r="J3" s="3"/>
      <c r="K3" s="3"/>
      <c r="L3" s="3"/>
      <c r="M3" s="3"/>
    </row>
    <row r="4" spans="2:16" ht="15" x14ac:dyDescent="0.25">
      <c r="B4" s="4"/>
      <c r="C4" s="4"/>
      <c r="D4" s="4"/>
      <c r="E4" s="4"/>
      <c r="F4" s="4"/>
      <c r="G4" s="3"/>
      <c r="H4" s="3"/>
      <c r="I4" s="3"/>
      <c r="J4" s="3"/>
      <c r="K4" s="3"/>
      <c r="L4" s="3"/>
      <c r="M4" s="3"/>
    </row>
    <row r="5" spans="2:16" ht="15" x14ac:dyDescent="0.25">
      <c r="B5" s="4"/>
      <c r="C5" s="4"/>
      <c r="D5" s="4"/>
      <c r="E5" s="4"/>
      <c r="F5" s="4"/>
      <c r="G5" s="3"/>
      <c r="H5" s="3"/>
      <c r="I5" s="3"/>
      <c r="J5" s="3"/>
      <c r="K5" s="3"/>
      <c r="L5" s="3"/>
      <c r="M5" s="3"/>
    </row>
    <row r="6" spans="2:16" ht="15" x14ac:dyDescent="0.25">
      <c r="B6" s="4"/>
      <c r="C6" s="4"/>
      <c r="D6" s="4"/>
      <c r="E6" s="4"/>
      <c r="F6" s="4"/>
      <c r="G6" s="3"/>
      <c r="H6" s="3"/>
      <c r="I6" s="3"/>
      <c r="J6" s="3"/>
      <c r="K6" s="3"/>
      <c r="L6" s="3"/>
      <c r="M6" s="3"/>
    </row>
    <row r="7" spans="2:16" ht="15" x14ac:dyDescent="0.25">
      <c r="B7" s="4"/>
      <c r="C7" s="4"/>
      <c r="D7" s="4"/>
      <c r="E7" s="4"/>
      <c r="F7" s="4"/>
      <c r="G7" s="3"/>
      <c r="H7" s="3"/>
      <c r="I7" s="3"/>
      <c r="J7" s="3"/>
      <c r="K7" s="3"/>
      <c r="L7" s="3"/>
      <c r="M7" s="3"/>
    </row>
    <row r="8" spans="2:16" ht="15" x14ac:dyDescent="0.25">
      <c r="B8" s="4"/>
      <c r="C8" s="4"/>
      <c r="D8" s="4"/>
      <c r="E8" s="4"/>
      <c r="F8" s="4"/>
      <c r="G8" s="3"/>
      <c r="H8" s="3"/>
      <c r="I8" s="3"/>
      <c r="J8" s="3"/>
      <c r="K8" s="3"/>
      <c r="L8" s="3"/>
      <c r="M8" s="3"/>
    </row>
    <row r="9" spans="2:16" ht="15" x14ac:dyDescent="0.25">
      <c r="B9" s="4"/>
      <c r="C9" s="4"/>
      <c r="D9" s="4"/>
      <c r="E9" s="4"/>
      <c r="F9" s="4"/>
      <c r="G9" s="3"/>
      <c r="H9" s="3"/>
      <c r="I9" s="3"/>
      <c r="J9" s="3"/>
      <c r="K9" s="3"/>
      <c r="L9" s="3"/>
      <c r="M9" s="3"/>
    </row>
    <row r="10" spans="2:16" ht="15" x14ac:dyDescent="0.25">
      <c r="B10" s="4"/>
      <c r="C10" s="4"/>
      <c r="D10" s="4"/>
      <c r="E10" s="4"/>
      <c r="F10" s="4"/>
      <c r="G10" s="3"/>
      <c r="H10" s="3"/>
      <c r="I10" s="3"/>
      <c r="J10" s="3"/>
      <c r="K10" s="3"/>
      <c r="L10" s="3"/>
      <c r="M10" s="3"/>
    </row>
    <row r="11" spans="2:16" ht="15" x14ac:dyDescent="0.25">
      <c r="B11" s="4"/>
      <c r="C11" s="4"/>
      <c r="D11" s="4"/>
      <c r="E11" s="4"/>
      <c r="F11" s="4"/>
      <c r="G11" s="3"/>
      <c r="H11" s="3"/>
      <c r="I11" s="3"/>
      <c r="J11" s="3"/>
      <c r="K11" s="3"/>
      <c r="L11" s="3"/>
      <c r="M11" s="3"/>
    </row>
    <row r="12" spans="2:16" ht="15" x14ac:dyDescent="0.25">
      <c r="B12" s="4"/>
      <c r="C12" s="4"/>
      <c r="D12" s="4"/>
      <c r="E12" s="4"/>
      <c r="F12" s="4"/>
      <c r="G12" s="3"/>
      <c r="H12" s="3"/>
      <c r="I12" s="3"/>
      <c r="J12" s="3"/>
      <c r="K12" s="3"/>
      <c r="L12" s="3"/>
      <c r="M12" s="3"/>
    </row>
    <row r="13" spans="2:16" ht="15" x14ac:dyDescent="0.25">
      <c r="B13" s="4"/>
      <c r="C13" s="4"/>
      <c r="D13" s="4"/>
      <c r="E13" s="4"/>
      <c r="F13" s="4"/>
      <c r="G13" s="3"/>
      <c r="H13" s="3"/>
      <c r="I13" s="3"/>
      <c r="J13" s="3"/>
      <c r="K13" s="3"/>
      <c r="L13" s="3"/>
      <c r="M13" s="3"/>
    </row>
    <row r="14" spans="2:16" ht="15" x14ac:dyDescent="0.25">
      <c r="B14" s="4"/>
      <c r="C14" s="4"/>
      <c r="D14" s="4"/>
      <c r="E14" s="4"/>
      <c r="F14" s="4"/>
      <c r="G14" s="3"/>
      <c r="H14" s="3"/>
      <c r="I14" s="3"/>
      <c r="J14" s="3"/>
      <c r="K14" s="3"/>
      <c r="L14" s="3"/>
      <c r="M14" s="3"/>
    </row>
    <row r="15" spans="2:16" ht="15" x14ac:dyDescent="0.25">
      <c r="B15" s="4"/>
      <c r="C15" s="4"/>
      <c r="D15" s="4"/>
      <c r="E15" s="4"/>
      <c r="F15" s="4"/>
      <c r="G15" s="3"/>
      <c r="H15" s="3"/>
      <c r="I15" s="3"/>
      <c r="J15" s="3"/>
      <c r="K15" s="3"/>
      <c r="L15" s="3"/>
      <c r="M15" s="3"/>
    </row>
    <row r="16" spans="2:16" ht="15" x14ac:dyDescent="0.25">
      <c r="B16" s="4"/>
      <c r="C16" s="4"/>
      <c r="D16" s="4"/>
      <c r="E16" s="4"/>
      <c r="F16" s="4"/>
      <c r="G16" s="3"/>
      <c r="H16" s="3"/>
      <c r="I16" s="3"/>
      <c r="J16" s="3"/>
      <c r="K16" s="3"/>
      <c r="L16" s="3"/>
      <c r="M16" s="3"/>
    </row>
    <row r="17" spans="2:17" ht="15" x14ac:dyDescent="0.25">
      <c r="B17" s="4"/>
      <c r="C17" s="4"/>
      <c r="D17" s="4"/>
      <c r="E17" s="4"/>
      <c r="F17" s="4"/>
      <c r="G17" s="3"/>
      <c r="H17" s="3"/>
      <c r="I17" s="3"/>
      <c r="J17" s="3"/>
      <c r="K17" s="3"/>
      <c r="L17" s="3"/>
      <c r="M17" s="3"/>
    </row>
    <row r="18" spans="2:17" ht="15" x14ac:dyDescent="0.25">
      <c r="B18" s="4"/>
      <c r="C18" s="4"/>
      <c r="D18" s="4"/>
      <c r="E18" s="4"/>
      <c r="F18" s="4"/>
      <c r="G18" s="3"/>
      <c r="H18" s="3"/>
      <c r="I18" s="3"/>
      <c r="J18" s="3"/>
      <c r="K18" s="3"/>
      <c r="L18" s="3"/>
      <c r="M18" s="3"/>
    </row>
    <row r="19" spans="2:17" ht="15" x14ac:dyDescent="0.25">
      <c r="B19" s="4"/>
      <c r="C19" s="4"/>
      <c r="D19" s="4"/>
      <c r="E19" s="4"/>
      <c r="F19" s="4"/>
      <c r="G19" s="3"/>
      <c r="H19" s="3"/>
      <c r="I19" s="3"/>
      <c r="J19" s="3"/>
      <c r="K19" s="3"/>
      <c r="L19" s="3"/>
      <c r="M19" s="3"/>
    </row>
    <row r="20" spans="2:17" ht="15" x14ac:dyDescent="0.25">
      <c r="B20" s="4"/>
      <c r="C20" s="4"/>
      <c r="D20" s="4"/>
      <c r="E20" s="4"/>
      <c r="F20" s="4"/>
      <c r="G20" s="3"/>
      <c r="H20" s="3"/>
      <c r="I20" s="3"/>
      <c r="J20" s="3"/>
      <c r="K20" s="3"/>
      <c r="L20" s="3"/>
      <c r="M20" s="3"/>
    </row>
    <row r="21" spans="2:17" ht="15" x14ac:dyDescent="0.25">
      <c r="B21" s="4"/>
      <c r="C21" s="4"/>
      <c r="D21" s="4"/>
      <c r="E21" s="4"/>
      <c r="F21" s="4"/>
      <c r="G21" s="3"/>
      <c r="H21" s="3"/>
      <c r="I21" s="3"/>
      <c r="J21" s="3"/>
      <c r="K21" s="3"/>
      <c r="L21" s="3"/>
      <c r="M21" s="3"/>
    </row>
    <row r="22" spans="2:17" ht="15" x14ac:dyDescent="0.25">
      <c r="B22" s="4"/>
      <c r="C22" s="4"/>
      <c r="D22" s="4"/>
      <c r="E22" s="4"/>
      <c r="F22" s="4"/>
      <c r="G22" s="3"/>
      <c r="H22" s="3"/>
      <c r="I22" s="3"/>
      <c r="J22" s="3"/>
      <c r="K22" s="3"/>
      <c r="L22" s="3"/>
      <c r="M22" s="3"/>
    </row>
    <row r="23" spans="2:17" ht="15" x14ac:dyDescent="0.25">
      <c r="B23" s="4"/>
      <c r="C23" s="4"/>
      <c r="D23" s="4"/>
      <c r="E23" s="4"/>
      <c r="F23" s="4"/>
      <c r="G23" s="3"/>
      <c r="H23" s="3"/>
      <c r="I23" s="3"/>
      <c r="J23" s="3"/>
      <c r="K23" s="3"/>
      <c r="L23" s="3"/>
      <c r="M23" s="3"/>
    </row>
    <row r="24" spans="2:17" ht="15" x14ac:dyDescent="0.25">
      <c r="B24" s="4"/>
      <c r="C24" s="4"/>
      <c r="D24" s="4"/>
      <c r="E24" s="4"/>
      <c r="F24" s="4"/>
      <c r="G24" s="3"/>
      <c r="H24" s="3"/>
      <c r="I24" s="3"/>
      <c r="J24" s="3"/>
      <c r="K24" s="3"/>
      <c r="L24" s="3"/>
      <c r="M24" s="3"/>
    </row>
    <row r="25" spans="2:17" ht="15" x14ac:dyDescent="0.25">
      <c r="B25" s="4"/>
      <c r="C25" s="4"/>
      <c r="D25" s="4"/>
      <c r="E25" s="4"/>
      <c r="F25" s="4"/>
      <c r="G25" s="3"/>
      <c r="H25" s="3"/>
      <c r="I25" s="3"/>
      <c r="J25" s="3"/>
      <c r="K25" s="3"/>
      <c r="L25" s="3"/>
      <c r="M25" s="3"/>
    </row>
    <row r="26" spans="2:17" ht="15" x14ac:dyDescent="0.25">
      <c r="B26" s="4"/>
      <c r="C26" s="4"/>
      <c r="D26" s="4"/>
      <c r="E26" s="4"/>
      <c r="F26" s="4"/>
      <c r="G26" s="3"/>
      <c r="H26" s="3"/>
      <c r="I26" s="3"/>
      <c r="J26" s="3"/>
      <c r="K26" s="3"/>
      <c r="L26" s="3"/>
      <c r="M26" s="3"/>
    </row>
    <row r="27" spans="2:17" ht="15" x14ac:dyDescent="0.25">
      <c r="B27" s="4"/>
      <c r="C27" s="4"/>
      <c r="D27" s="4"/>
      <c r="E27" s="4"/>
      <c r="F27" s="4"/>
      <c r="G27" s="3"/>
      <c r="H27" s="3"/>
      <c r="I27" s="3"/>
      <c r="J27" s="3"/>
      <c r="K27" s="3"/>
      <c r="L27" s="3"/>
      <c r="M27" s="3"/>
    </row>
    <row r="28" spans="2:17" ht="15" x14ac:dyDescent="0.25">
      <c r="B28" s="4"/>
      <c r="C28" s="4"/>
      <c r="D28" s="4"/>
      <c r="E28" s="4"/>
      <c r="F28" s="4"/>
      <c r="G28" s="3"/>
      <c r="H28" s="3"/>
      <c r="I28" s="3"/>
      <c r="J28" s="3"/>
      <c r="K28" s="3"/>
      <c r="L28" s="3"/>
      <c r="M28" s="3"/>
    </row>
    <row r="29" spans="2:17" ht="15" x14ac:dyDescent="0.25">
      <c r="B29" s="4"/>
      <c r="C29" s="4"/>
      <c r="D29" s="4"/>
      <c r="E29" s="4"/>
      <c r="F29" s="4"/>
      <c r="G29" s="3"/>
      <c r="H29" s="3"/>
      <c r="I29" s="3"/>
      <c r="J29" s="3"/>
      <c r="K29" s="3"/>
      <c r="L29" s="3"/>
      <c r="M29" s="3"/>
    </row>
    <row r="30" spans="2:17" ht="15" x14ac:dyDescent="0.25">
      <c r="B30" s="4"/>
      <c r="C30" s="4"/>
      <c r="D30" s="4"/>
      <c r="E30" s="4"/>
      <c r="F30" s="4"/>
      <c r="G30" s="3"/>
      <c r="H30" s="3"/>
      <c r="I30" s="3"/>
      <c r="J30" s="3"/>
      <c r="K30" s="3"/>
      <c r="L30" s="3"/>
      <c r="M30" s="3"/>
    </row>
    <row r="31" spans="2:17" ht="15" x14ac:dyDescent="0.25">
      <c r="B31" s="4"/>
      <c r="C31" s="4"/>
      <c r="D31" s="4"/>
      <c r="E31" s="4"/>
      <c r="F31" s="4"/>
      <c r="G31" s="3"/>
      <c r="H31" s="3"/>
      <c r="I31" s="3"/>
      <c r="J31" s="3"/>
      <c r="K31" s="3"/>
      <c r="L31" s="3"/>
      <c r="M31" s="3"/>
    </row>
    <row r="32" spans="2:17" ht="11.25" customHeight="1" x14ac:dyDescent="0.3">
      <c r="B32" s="4"/>
      <c r="C32" s="4"/>
      <c r="D32" s="4"/>
      <c r="E32" s="4"/>
      <c r="F32" s="4"/>
      <c r="G32" s="3"/>
      <c r="H32" s="121"/>
      <c r="I32" s="48"/>
      <c r="J32" s="122"/>
      <c r="K32" s="123"/>
      <c r="L32" s="97"/>
      <c r="M32" s="97"/>
      <c r="N32" s="48"/>
      <c r="O32" s="48"/>
      <c r="P32" s="48"/>
      <c r="Q32" s="48"/>
    </row>
    <row r="33" spans="2:17" ht="15.75" x14ac:dyDescent="0.25">
      <c r="B33" s="4"/>
      <c r="C33" s="4"/>
      <c r="D33" s="4"/>
      <c r="E33" s="4"/>
      <c r="F33" s="4"/>
      <c r="G33" s="3"/>
      <c r="H33" s="160"/>
      <c r="I33" s="160"/>
      <c r="J33" s="160"/>
      <c r="K33" s="160"/>
      <c r="L33" s="160"/>
      <c r="M33" s="135"/>
    </row>
    <row r="34" spans="2:17" ht="45" customHeight="1" x14ac:dyDescent="0.25">
      <c r="B34" s="4"/>
      <c r="C34" s="4"/>
      <c r="D34" s="4"/>
      <c r="E34" s="4"/>
      <c r="F34" s="4"/>
      <c r="G34" s="3"/>
      <c r="H34" s="135" t="s">
        <v>151</v>
      </c>
      <c r="I34" s="135" t="s">
        <v>137</v>
      </c>
      <c r="J34" s="135" t="s">
        <v>138</v>
      </c>
      <c r="K34" s="135" t="s">
        <v>143</v>
      </c>
      <c r="L34" s="135" t="s">
        <v>144</v>
      </c>
      <c r="M34" s="48"/>
      <c r="P34" s="102"/>
    </row>
    <row r="35" spans="2:17" ht="24.95" customHeight="1" x14ac:dyDescent="0.25">
      <c r="B35" s="4"/>
      <c r="C35" s="4"/>
      <c r="D35" s="4"/>
      <c r="E35" s="4"/>
      <c r="F35" s="4"/>
      <c r="G35" s="3"/>
      <c r="H35" s="218">
        <v>42370</v>
      </c>
      <c r="I35" s="219">
        <v>590600000</v>
      </c>
      <c r="J35" s="163">
        <v>0.58299999999999996</v>
      </c>
      <c r="K35" s="220">
        <v>0.08</v>
      </c>
      <c r="L35" s="135">
        <v>2031</v>
      </c>
      <c r="M35" s="48"/>
    </row>
    <row r="36" spans="2:17" ht="24.95" customHeight="1" x14ac:dyDescent="0.25">
      <c r="B36" s="4"/>
      <c r="C36" s="4"/>
      <c r="D36" s="4"/>
      <c r="E36" s="4"/>
      <c r="F36" s="4"/>
      <c r="G36" s="3"/>
      <c r="H36" s="218">
        <v>42736</v>
      </c>
      <c r="I36" s="219">
        <v>582700000</v>
      </c>
      <c r="J36" s="163">
        <v>0.61699999999999999</v>
      </c>
      <c r="K36" s="220">
        <v>0.08</v>
      </c>
      <c r="L36" s="135">
        <v>2029</v>
      </c>
      <c r="M36" s="48"/>
    </row>
    <row r="37" spans="2:17" ht="24.95" customHeight="1" x14ac:dyDescent="0.25">
      <c r="B37" s="4"/>
      <c r="C37" s="4"/>
      <c r="D37" s="4"/>
      <c r="E37" s="4"/>
      <c r="F37" s="4"/>
      <c r="G37" s="3"/>
      <c r="H37" s="218">
        <v>43101</v>
      </c>
      <c r="I37" s="219">
        <v>582700000</v>
      </c>
      <c r="J37" s="163">
        <v>0.61699999999999999</v>
      </c>
      <c r="K37" s="220">
        <v>0.08</v>
      </c>
      <c r="L37" s="135">
        <v>2029</v>
      </c>
      <c r="M37" s="48"/>
    </row>
    <row r="38" spans="2:17" ht="24.95" customHeight="1" x14ac:dyDescent="0.25">
      <c r="B38" s="4"/>
      <c r="C38" s="4"/>
      <c r="D38" s="4"/>
      <c r="E38" s="4"/>
      <c r="F38" s="4"/>
      <c r="G38" s="3"/>
      <c r="H38" s="218">
        <v>43466</v>
      </c>
      <c r="I38" s="219">
        <v>635800000</v>
      </c>
      <c r="J38" s="163">
        <v>0.61899999999999999</v>
      </c>
      <c r="K38" s="220">
        <v>7.8799999999999995E-2</v>
      </c>
      <c r="L38" s="135">
        <v>2029</v>
      </c>
      <c r="M38" s="48"/>
    </row>
    <row r="39" spans="2:17" ht="24.95" customHeight="1" x14ac:dyDescent="0.25">
      <c r="B39" s="4"/>
      <c r="C39" s="4"/>
      <c r="D39" s="4"/>
      <c r="E39" s="4"/>
      <c r="F39" s="4"/>
      <c r="G39" s="3"/>
      <c r="H39" s="218">
        <v>43831</v>
      </c>
      <c r="I39" s="219">
        <v>693300000</v>
      </c>
      <c r="J39" s="163">
        <v>0.61</v>
      </c>
      <c r="K39" s="220">
        <v>7.8799999999999995E-2</v>
      </c>
      <c r="L39" s="135">
        <v>2029</v>
      </c>
      <c r="M39" s="48"/>
    </row>
    <row r="40" spans="2:17" ht="24.95" customHeight="1" x14ac:dyDescent="0.25">
      <c r="B40" s="4"/>
      <c r="C40" s="4"/>
      <c r="D40" s="4"/>
      <c r="E40" s="4"/>
      <c r="F40" s="4"/>
      <c r="G40" s="3"/>
      <c r="H40" s="124" t="s">
        <v>212</v>
      </c>
      <c r="I40" s="125"/>
      <c r="J40" s="125"/>
      <c r="K40" s="127"/>
      <c r="L40" s="128"/>
      <c r="M40" s="48"/>
      <c r="P40" s="130"/>
      <c r="Q40" s="129"/>
    </row>
    <row r="41" spans="2:17" ht="42" customHeight="1" x14ac:dyDescent="0.25">
      <c r="B41" s="4"/>
      <c r="C41" s="4"/>
      <c r="D41" s="4"/>
      <c r="E41" s="4"/>
      <c r="F41" s="4"/>
      <c r="G41" s="3"/>
      <c r="H41" s="245"/>
      <c r="I41" s="125"/>
      <c r="J41" s="126"/>
      <c r="K41" s="127"/>
      <c r="L41" s="128"/>
      <c r="M41" s="130"/>
      <c r="N41" s="130"/>
      <c r="O41" s="129"/>
      <c r="P41" s="130"/>
      <c r="Q41" s="129"/>
    </row>
    <row r="42" spans="2:17" ht="24.95" customHeight="1" x14ac:dyDescent="0.25">
      <c r="B42" s="4"/>
      <c r="C42" s="4"/>
      <c r="D42" s="4"/>
      <c r="E42" s="4"/>
      <c r="F42" s="4"/>
      <c r="G42" s="3"/>
      <c r="H42" s="135"/>
      <c r="I42" s="274" t="s">
        <v>139</v>
      </c>
      <c r="J42" s="274"/>
      <c r="K42" s="274"/>
      <c r="L42" s="274"/>
      <c r="M42" s="135"/>
      <c r="N42" s="129"/>
      <c r="O42" s="130"/>
      <c r="P42" s="130"/>
      <c r="Q42" s="129"/>
    </row>
    <row r="43" spans="2:17" ht="40.5" customHeight="1" x14ac:dyDescent="0.25">
      <c r="B43" s="4"/>
      <c r="C43" s="4"/>
      <c r="D43" s="4"/>
      <c r="E43" s="4"/>
      <c r="F43" s="4"/>
      <c r="G43" s="3"/>
      <c r="H43" s="135" t="s">
        <v>151</v>
      </c>
      <c r="I43" s="135" t="s">
        <v>140</v>
      </c>
      <c r="J43" s="135" t="s">
        <v>145</v>
      </c>
      <c r="K43" s="135" t="s">
        <v>141</v>
      </c>
      <c r="L43" s="221" t="s">
        <v>142</v>
      </c>
      <c r="M43" s="130"/>
      <c r="N43" s="130"/>
      <c r="O43" s="129"/>
    </row>
    <row r="44" spans="2:17" ht="24.95" customHeight="1" x14ac:dyDescent="0.25">
      <c r="B44" s="4"/>
      <c r="C44" s="4"/>
      <c r="D44" s="4"/>
      <c r="E44" s="4"/>
      <c r="F44" s="4"/>
      <c r="G44" s="3"/>
      <c r="H44" s="218">
        <v>42370</v>
      </c>
      <c r="I44" s="129">
        <v>5871</v>
      </c>
      <c r="J44" s="129">
        <v>3789</v>
      </c>
      <c r="K44" s="129">
        <f>SUM(I44:J44)</f>
        <v>9660</v>
      </c>
      <c r="L44" s="222">
        <f>I44/J44</f>
        <v>1.5494853523357086</v>
      </c>
      <c r="M44" s="130"/>
      <c r="N44" s="131"/>
      <c r="O44" s="132"/>
    </row>
    <row r="45" spans="2:17" ht="24.95" customHeight="1" x14ac:dyDescent="0.25">
      <c r="B45" s="4"/>
      <c r="C45" s="4"/>
      <c r="D45" s="4"/>
      <c r="E45" s="4"/>
      <c r="F45" s="4"/>
      <c r="G45" s="3"/>
      <c r="H45" s="218">
        <v>42736</v>
      </c>
      <c r="I45" s="129">
        <v>5815</v>
      </c>
      <c r="J45" s="129">
        <v>3968</v>
      </c>
      <c r="K45" s="129">
        <f>SUM(I45:J45)</f>
        <v>9783</v>
      </c>
      <c r="L45" s="222">
        <f>I45/J45</f>
        <v>1.4654737903225807</v>
      </c>
      <c r="M45" s="130"/>
    </row>
    <row r="46" spans="2:17" ht="24.95" customHeight="1" x14ac:dyDescent="0.25">
      <c r="B46" s="4"/>
      <c r="C46" s="4"/>
      <c r="D46" s="4"/>
      <c r="E46" s="4"/>
      <c r="F46" s="4"/>
      <c r="G46" s="3"/>
      <c r="H46" s="218">
        <v>43101</v>
      </c>
      <c r="I46" s="129">
        <v>5815</v>
      </c>
      <c r="J46" s="129">
        <v>3968</v>
      </c>
      <c r="K46" s="129">
        <f>SUM(I46:J46)</f>
        <v>9783</v>
      </c>
      <c r="L46" s="222">
        <f>I46/J46</f>
        <v>1.4654737903225807</v>
      </c>
      <c r="M46" s="131"/>
    </row>
    <row r="47" spans="2:17" ht="24.95" customHeight="1" x14ac:dyDescent="0.25">
      <c r="B47" s="4"/>
      <c r="C47" s="4"/>
      <c r="D47" s="4"/>
      <c r="E47" s="4"/>
      <c r="F47" s="4"/>
      <c r="G47" s="3"/>
      <c r="H47" s="218">
        <v>43466</v>
      </c>
      <c r="I47" s="129">
        <v>5669</v>
      </c>
      <c r="J47" s="129">
        <v>4169</v>
      </c>
      <c r="K47" s="129">
        <f>SUM(I47:J47)</f>
        <v>9838</v>
      </c>
      <c r="L47" s="222">
        <f>I47/J47</f>
        <v>1.3597985128328136</v>
      </c>
      <c r="M47" s="48"/>
    </row>
    <row r="48" spans="2:17" ht="24.95" customHeight="1" x14ac:dyDescent="0.25">
      <c r="B48" s="4"/>
      <c r="C48" s="4"/>
      <c r="D48" s="4"/>
      <c r="E48" s="4"/>
      <c r="F48" s="4"/>
      <c r="G48" s="3"/>
      <c r="H48" s="218">
        <v>43831</v>
      </c>
      <c r="I48" s="129">
        <v>5708</v>
      </c>
      <c r="J48" s="129">
        <v>4334</v>
      </c>
      <c r="K48" s="129">
        <f>SUM(I48:J48)</f>
        <v>10042</v>
      </c>
      <c r="L48" s="222">
        <f>I48/J48</f>
        <v>1.3170281495154592</v>
      </c>
      <c r="M48" s="48"/>
    </row>
    <row r="49" spans="2:13" ht="24.95" customHeight="1" x14ac:dyDescent="0.25">
      <c r="B49" s="4"/>
      <c r="C49" s="4"/>
      <c r="D49" s="4"/>
      <c r="E49" s="4"/>
      <c r="F49" s="4"/>
      <c r="G49" s="3"/>
      <c r="H49" s="124" t="s">
        <v>212</v>
      </c>
      <c r="I49" s="97"/>
      <c r="J49" s="97"/>
      <c r="K49" s="97"/>
      <c r="L49" s="97"/>
      <c r="M49" s="97"/>
    </row>
    <row r="50" spans="2:13" ht="15" x14ac:dyDescent="0.25">
      <c r="B50" s="4"/>
      <c r="C50" s="4"/>
      <c r="D50" s="4"/>
      <c r="E50" s="4"/>
      <c r="F50" s="4"/>
      <c r="G50" s="3"/>
      <c r="H50" s="3"/>
      <c r="I50" s="3"/>
      <c r="J50" s="3"/>
      <c r="K50" s="3"/>
      <c r="L50" s="3"/>
      <c r="M50" s="3"/>
    </row>
    <row r="51" spans="2:13" ht="15" x14ac:dyDescent="0.25">
      <c r="B51" s="4"/>
      <c r="C51" s="4"/>
      <c r="D51" s="4"/>
      <c r="E51" s="4"/>
      <c r="F51" s="4"/>
      <c r="G51" s="3"/>
      <c r="H51" s="3"/>
      <c r="I51" s="3"/>
      <c r="J51" s="3"/>
      <c r="K51" s="3"/>
      <c r="L51" s="3"/>
      <c r="M51" s="3"/>
    </row>
    <row r="52" spans="2:13" ht="15" x14ac:dyDescent="0.25">
      <c r="B52" s="4"/>
      <c r="C52" s="4"/>
      <c r="D52" s="4"/>
      <c r="E52" s="4"/>
      <c r="F52" s="4"/>
      <c r="G52" s="3"/>
      <c r="H52" s="3"/>
      <c r="I52" s="3"/>
      <c r="J52" s="3"/>
      <c r="K52" s="3"/>
      <c r="L52" s="3"/>
      <c r="M52" s="3"/>
    </row>
    <row r="53" spans="2:13" ht="15" x14ac:dyDescent="0.25">
      <c r="B53" s="4"/>
      <c r="C53" s="4"/>
      <c r="D53" s="4"/>
      <c r="E53" s="4"/>
      <c r="F53" s="4"/>
      <c r="G53" s="3"/>
      <c r="H53" s="3"/>
      <c r="I53" s="3"/>
      <c r="J53" s="3"/>
      <c r="K53" s="3"/>
      <c r="L53" s="3"/>
      <c r="M53" s="3"/>
    </row>
    <row r="54" spans="2:13" ht="15" x14ac:dyDescent="0.25">
      <c r="B54" s="4"/>
      <c r="C54" s="4"/>
      <c r="D54" s="4"/>
      <c r="E54" s="4"/>
      <c r="F54" s="4"/>
      <c r="G54" s="3"/>
      <c r="H54" s="3"/>
      <c r="I54" s="3"/>
      <c r="J54" s="3"/>
      <c r="K54" s="3"/>
      <c r="L54" s="3"/>
      <c r="M54" s="3"/>
    </row>
    <row r="55" spans="2:13" ht="15" x14ac:dyDescent="0.25">
      <c r="B55" s="4"/>
      <c r="C55" s="4"/>
      <c r="D55" s="4"/>
      <c r="E55" s="4"/>
      <c r="F55" s="4"/>
      <c r="G55" s="3"/>
      <c r="H55" s="3"/>
      <c r="I55" s="3"/>
      <c r="J55" s="3"/>
      <c r="K55" s="3"/>
      <c r="L55" s="3"/>
      <c r="M55" s="3"/>
    </row>
    <row r="56" spans="2:13" ht="15" x14ac:dyDescent="0.25">
      <c r="B56" s="4"/>
      <c r="C56" s="4"/>
      <c r="D56" s="4"/>
      <c r="E56" s="4"/>
      <c r="F56" s="4"/>
      <c r="G56" s="3"/>
      <c r="H56" s="3"/>
      <c r="I56" s="3"/>
      <c r="J56" s="3"/>
      <c r="K56" s="3"/>
      <c r="L56" s="3"/>
      <c r="M56" s="3"/>
    </row>
    <row r="57" spans="2:13" ht="15" x14ac:dyDescent="0.25">
      <c r="B57" s="4"/>
      <c r="C57" s="4"/>
      <c r="D57" s="4"/>
      <c r="E57" s="4"/>
      <c r="F57" s="4"/>
      <c r="G57" s="3"/>
      <c r="H57" s="3"/>
      <c r="I57" s="3"/>
      <c r="J57" s="3"/>
      <c r="K57" s="3"/>
      <c r="L57" s="3"/>
      <c r="M57" s="3"/>
    </row>
    <row r="58" spans="2:13" ht="15" x14ac:dyDescent="0.25">
      <c r="B58" s="4"/>
      <c r="C58" s="4"/>
      <c r="D58" s="4"/>
      <c r="E58" s="4"/>
      <c r="F58" s="4"/>
      <c r="G58" s="3"/>
      <c r="H58" s="3"/>
      <c r="I58" s="3"/>
      <c r="J58" s="3"/>
      <c r="K58" s="3"/>
      <c r="L58" s="3"/>
      <c r="M58" s="3"/>
    </row>
    <row r="59" spans="2:13" ht="15" x14ac:dyDescent="0.25">
      <c r="B59" s="4"/>
      <c r="C59" s="4"/>
      <c r="D59" s="4"/>
      <c r="E59" s="4"/>
      <c r="F59" s="4"/>
      <c r="G59" s="3"/>
      <c r="H59" s="3"/>
      <c r="I59" s="3"/>
      <c r="J59" s="3"/>
      <c r="K59" s="3"/>
      <c r="L59" s="3"/>
      <c r="M59" s="3"/>
    </row>
    <row r="60" spans="2:13" x14ac:dyDescent="0.2">
      <c r="H60" s="3"/>
      <c r="I60" s="3"/>
      <c r="J60" s="3"/>
      <c r="K60" s="3"/>
      <c r="L60" s="3"/>
      <c r="M60" s="3"/>
    </row>
    <row r="61" spans="2:13" x14ac:dyDescent="0.2">
      <c r="H61" s="3"/>
      <c r="I61" s="3"/>
      <c r="J61" s="3"/>
      <c r="K61" s="3"/>
      <c r="L61" s="3"/>
      <c r="M61" s="3"/>
    </row>
  </sheetData>
  <sheetProtection algorithmName="SHA-512" hashValue="DTgw14i6Rcwegc1gOhHA3hr1pfsITSh41oy7pCjf6vJ2ZNesvlygBWN1Wk0YFo4xGmh0Sx1YPMGQWClVr2kNxg==" saltValue="09p1jLUmdDf2m5g6qFBHow==" spinCount="100000" sheet="1" objects="1" scenarios="1"/>
  <mergeCells count="1">
    <mergeCell ref="I42:L42"/>
  </mergeCells>
  <conditionalFormatting sqref="O43:O44 K44 O41 Q40:Q42">
    <cfRule type="dataBar" priority="45">
      <dataBar>
        <cfvo type="min"/>
        <cfvo type="max"/>
        <color rgb="FFFF555A"/>
      </dataBar>
      <extLst>
        <ext xmlns:x14="http://schemas.microsoft.com/office/spreadsheetml/2009/9/main" uri="{B025F937-C7B1-47D3-B67F-A62EFF666E3E}">
          <x14:id>{98B4568C-D238-4697-B5AB-52F68D9E47D4}</x14:id>
        </ext>
      </extLst>
    </cfRule>
  </conditionalFormatting>
  <conditionalFormatting sqref="O43:O44 K44 O41 Q40:Q42">
    <cfRule type="dataBar" priority="44">
      <dataBar>
        <cfvo type="min"/>
        <cfvo type="max"/>
        <color theme="7" tint="0.39997558519241921"/>
      </dataBar>
      <extLst>
        <ext xmlns:x14="http://schemas.microsoft.com/office/spreadsheetml/2009/9/main" uri="{B025F937-C7B1-47D3-B67F-A62EFF666E3E}">
          <x14:id>{B2E34663-1A0C-4448-9E7A-A40443770796}</x14:id>
        </ext>
      </extLst>
    </cfRule>
  </conditionalFormatting>
  <conditionalFormatting sqref="K40:K41 I35:I39">
    <cfRule type="dataBar" priority="43">
      <dataBar>
        <cfvo type="min"/>
        <cfvo type="max"/>
        <color rgb="FFFF555A"/>
      </dataBar>
      <extLst>
        <ext xmlns:x14="http://schemas.microsoft.com/office/spreadsheetml/2009/9/main" uri="{B025F937-C7B1-47D3-B67F-A62EFF666E3E}">
          <x14:id>{A1D1BA05-FC00-492D-894C-2326560D570C}</x14:id>
        </ext>
      </extLst>
    </cfRule>
  </conditionalFormatting>
  <conditionalFormatting sqref="L40:L41">
    <cfRule type="dataBar" priority="42">
      <dataBar>
        <cfvo type="min"/>
        <cfvo type="max"/>
        <color rgb="FF008AEF"/>
      </dataBar>
      <extLst>
        <ext xmlns:x14="http://schemas.microsoft.com/office/spreadsheetml/2009/9/main" uri="{B025F937-C7B1-47D3-B67F-A62EFF666E3E}">
          <x14:id>{1A3771C7-B3DB-477C-AA2E-C45AFF1110BF}</x14:id>
        </ext>
      </extLst>
    </cfRule>
  </conditionalFormatting>
  <conditionalFormatting sqref="L43:L44 N42 I44">
    <cfRule type="dataBar" priority="40">
      <dataBar>
        <cfvo type="min"/>
        <cfvo type="max"/>
        <color theme="3" tint="0.39997558519241921"/>
      </dataBar>
      <extLst>
        <ext xmlns:x14="http://schemas.microsoft.com/office/spreadsheetml/2009/9/main" uri="{B025F937-C7B1-47D3-B67F-A62EFF666E3E}">
          <x14:id>{26169381-BA84-47C9-A1D3-E067538748AF}</x14:id>
        </ext>
      </extLst>
    </cfRule>
  </conditionalFormatting>
  <conditionalFormatting sqref="I39">
    <cfRule type="dataBar" priority="37">
      <dataBar>
        <cfvo type="min"/>
        <cfvo type="max"/>
        <color rgb="FFFF555A"/>
      </dataBar>
      <extLst>
        <ext xmlns:x14="http://schemas.microsoft.com/office/spreadsheetml/2009/9/main" uri="{B025F937-C7B1-47D3-B67F-A62EFF666E3E}">
          <x14:id>{916E518B-CCF4-4AC0-AB54-533BB9806F5F}</x14:id>
        </ext>
      </extLst>
    </cfRule>
  </conditionalFormatting>
  <conditionalFormatting sqref="J35:J39">
    <cfRule type="dataBar" priority="36">
      <dataBar>
        <cfvo type="min"/>
        <cfvo type="max"/>
        <color theme="4" tint="0.59999389629810485"/>
      </dataBar>
      <extLst>
        <ext xmlns:x14="http://schemas.microsoft.com/office/spreadsheetml/2009/9/main" uri="{B025F937-C7B1-47D3-B67F-A62EFF666E3E}">
          <x14:id>{25C40BAB-8A28-4E4E-BA12-72771D07C431}</x14:id>
        </ext>
      </extLst>
    </cfRule>
  </conditionalFormatting>
  <conditionalFormatting sqref="J44">
    <cfRule type="dataBar" priority="35">
      <dataBar>
        <cfvo type="min"/>
        <cfvo type="max"/>
        <color rgb="FFFF555A"/>
      </dataBar>
      <extLst>
        <ext xmlns:x14="http://schemas.microsoft.com/office/spreadsheetml/2009/9/main" uri="{B025F937-C7B1-47D3-B67F-A62EFF666E3E}">
          <x14:id>{127B47D2-B855-4C91-9F29-81256087DBDA}</x14:id>
        </ext>
      </extLst>
    </cfRule>
  </conditionalFormatting>
  <conditionalFormatting sqref="J44">
    <cfRule type="dataBar" priority="34">
      <dataBar>
        <cfvo type="min"/>
        <cfvo type="max"/>
        <color theme="5" tint="0.39997558519241921"/>
      </dataBar>
      <extLst>
        <ext xmlns:x14="http://schemas.microsoft.com/office/spreadsheetml/2009/9/main" uri="{B025F937-C7B1-47D3-B67F-A62EFF666E3E}">
          <x14:id>{B1642072-C9C4-4E46-A2AA-AF6E53F05B19}</x14:id>
        </ext>
      </extLst>
    </cfRule>
  </conditionalFormatting>
  <conditionalFormatting sqref="L44">
    <cfRule type="dataBar" priority="33">
      <dataBar>
        <cfvo type="min"/>
        <cfvo type="max"/>
        <color rgb="FF63C384"/>
      </dataBar>
      <extLst>
        <ext xmlns:x14="http://schemas.microsoft.com/office/spreadsheetml/2009/9/main" uri="{B025F937-C7B1-47D3-B67F-A62EFF666E3E}">
          <x14:id>{EF7365B9-21BE-4A61-BA06-609B82E47F61}</x14:id>
        </ext>
      </extLst>
    </cfRule>
  </conditionalFormatting>
  <conditionalFormatting sqref="I40:I41">
    <cfRule type="dataBar" priority="67">
      <dataBar>
        <cfvo type="min"/>
        <cfvo type="max"/>
        <color rgb="FF63C384"/>
      </dataBar>
      <extLst>
        <ext xmlns:x14="http://schemas.microsoft.com/office/spreadsheetml/2009/9/main" uri="{B025F937-C7B1-47D3-B67F-A62EFF666E3E}">
          <x14:id>{86BD6166-A00C-4591-BC82-038236789AEA}</x14:id>
        </ext>
      </extLst>
    </cfRule>
  </conditionalFormatting>
  <conditionalFormatting sqref="J40:J41">
    <cfRule type="dataBar" priority="68">
      <dataBar>
        <cfvo type="min"/>
        <cfvo type="max"/>
        <color theme="3" tint="0.39997558519241921"/>
      </dataBar>
      <extLst>
        <ext xmlns:x14="http://schemas.microsoft.com/office/spreadsheetml/2009/9/main" uri="{B025F937-C7B1-47D3-B67F-A62EFF666E3E}">
          <x14:id>{E8BDEDCF-A3CE-4BA6-A4A8-17DE9FC9ECE9}</x14:id>
        </ext>
      </extLst>
    </cfRule>
  </conditionalFormatting>
  <conditionalFormatting sqref="K45">
    <cfRule type="dataBar" priority="32">
      <dataBar>
        <cfvo type="min"/>
        <cfvo type="max"/>
        <color rgb="FFFF555A"/>
      </dataBar>
      <extLst>
        <ext xmlns:x14="http://schemas.microsoft.com/office/spreadsheetml/2009/9/main" uri="{B025F937-C7B1-47D3-B67F-A62EFF666E3E}">
          <x14:id>{2E5C9274-6D11-43E9-9D24-705ABED6AF5B}</x14:id>
        </ext>
      </extLst>
    </cfRule>
  </conditionalFormatting>
  <conditionalFormatting sqref="K45">
    <cfRule type="dataBar" priority="31">
      <dataBar>
        <cfvo type="min"/>
        <cfvo type="max"/>
        <color theme="7" tint="0.39997558519241921"/>
      </dataBar>
      <extLst>
        <ext xmlns:x14="http://schemas.microsoft.com/office/spreadsheetml/2009/9/main" uri="{B025F937-C7B1-47D3-B67F-A62EFF666E3E}">
          <x14:id>{58B50B5D-A535-4800-B92F-B00001CDB3CE}</x14:id>
        </ext>
      </extLst>
    </cfRule>
  </conditionalFormatting>
  <conditionalFormatting sqref="L45 I45">
    <cfRule type="dataBar" priority="30">
      <dataBar>
        <cfvo type="min"/>
        <cfvo type="max"/>
        <color theme="3" tint="0.39997558519241921"/>
      </dataBar>
      <extLst>
        <ext xmlns:x14="http://schemas.microsoft.com/office/spreadsheetml/2009/9/main" uri="{B025F937-C7B1-47D3-B67F-A62EFF666E3E}">
          <x14:id>{FF403E2F-95C6-4F13-845B-B0FEFC2A913A}</x14:id>
        </ext>
      </extLst>
    </cfRule>
  </conditionalFormatting>
  <conditionalFormatting sqref="J45">
    <cfRule type="dataBar" priority="28">
      <dataBar>
        <cfvo type="min"/>
        <cfvo type="max"/>
        <color rgb="FFFF555A"/>
      </dataBar>
      <extLst>
        <ext xmlns:x14="http://schemas.microsoft.com/office/spreadsheetml/2009/9/main" uri="{B025F937-C7B1-47D3-B67F-A62EFF666E3E}">
          <x14:id>{BE55B593-8825-463F-9473-AE602F4C1EC3}</x14:id>
        </ext>
      </extLst>
    </cfRule>
  </conditionalFormatting>
  <conditionalFormatting sqref="J45">
    <cfRule type="dataBar" priority="27">
      <dataBar>
        <cfvo type="min"/>
        <cfvo type="max"/>
        <color theme="5" tint="0.39997558519241921"/>
      </dataBar>
      <extLst>
        <ext xmlns:x14="http://schemas.microsoft.com/office/spreadsheetml/2009/9/main" uri="{B025F937-C7B1-47D3-B67F-A62EFF666E3E}">
          <x14:id>{41045C3B-A17D-4805-8C9F-B4382444AC1A}</x14:id>
        </ext>
      </extLst>
    </cfRule>
  </conditionalFormatting>
  <conditionalFormatting sqref="L45">
    <cfRule type="dataBar" priority="26">
      <dataBar>
        <cfvo type="min"/>
        <cfvo type="max"/>
        <color rgb="FF63C384"/>
      </dataBar>
      <extLst>
        <ext xmlns:x14="http://schemas.microsoft.com/office/spreadsheetml/2009/9/main" uri="{B025F937-C7B1-47D3-B67F-A62EFF666E3E}">
          <x14:id>{E9F1F747-E2DB-40F2-9B59-79C1B0E65D51}</x14:id>
        </ext>
      </extLst>
    </cfRule>
  </conditionalFormatting>
  <conditionalFormatting sqref="K46">
    <cfRule type="dataBar" priority="25">
      <dataBar>
        <cfvo type="min"/>
        <cfvo type="max"/>
        <color rgb="FFFF555A"/>
      </dataBar>
      <extLst>
        <ext xmlns:x14="http://schemas.microsoft.com/office/spreadsheetml/2009/9/main" uri="{B025F937-C7B1-47D3-B67F-A62EFF666E3E}">
          <x14:id>{C73FBDD6-B725-4AE0-ACEF-EFEC51BC8D81}</x14:id>
        </ext>
      </extLst>
    </cfRule>
  </conditionalFormatting>
  <conditionalFormatting sqref="K46">
    <cfRule type="dataBar" priority="24">
      <dataBar>
        <cfvo type="min"/>
        <cfvo type="max"/>
        <color theme="7" tint="0.39997558519241921"/>
      </dataBar>
      <extLst>
        <ext xmlns:x14="http://schemas.microsoft.com/office/spreadsheetml/2009/9/main" uri="{B025F937-C7B1-47D3-B67F-A62EFF666E3E}">
          <x14:id>{7D998382-095B-47CF-B241-4291A46C3368}</x14:id>
        </ext>
      </extLst>
    </cfRule>
  </conditionalFormatting>
  <conditionalFormatting sqref="L46">
    <cfRule type="dataBar" priority="23">
      <dataBar>
        <cfvo type="min"/>
        <cfvo type="max"/>
        <color theme="3" tint="0.39997558519241921"/>
      </dataBar>
      <extLst>
        <ext xmlns:x14="http://schemas.microsoft.com/office/spreadsheetml/2009/9/main" uri="{B025F937-C7B1-47D3-B67F-A62EFF666E3E}">
          <x14:id>{CB84E4B0-51A3-495B-ADA7-248EB2BCF8C6}</x14:id>
        </ext>
      </extLst>
    </cfRule>
  </conditionalFormatting>
  <conditionalFormatting sqref="L46">
    <cfRule type="dataBar" priority="19">
      <dataBar>
        <cfvo type="min"/>
        <cfvo type="max"/>
        <color rgb="FF63C384"/>
      </dataBar>
      <extLst>
        <ext xmlns:x14="http://schemas.microsoft.com/office/spreadsheetml/2009/9/main" uri="{B025F937-C7B1-47D3-B67F-A62EFF666E3E}">
          <x14:id>{12FEF782-A7E9-431D-9C49-03D67BA1A6BB}</x14:id>
        </ext>
      </extLst>
    </cfRule>
  </conditionalFormatting>
  <conditionalFormatting sqref="K47">
    <cfRule type="dataBar" priority="18">
      <dataBar>
        <cfvo type="min"/>
        <cfvo type="max"/>
        <color rgb="FFFF555A"/>
      </dataBar>
      <extLst>
        <ext xmlns:x14="http://schemas.microsoft.com/office/spreadsheetml/2009/9/main" uri="{B025F937-C7B1-47D3-B67F-A62EFF666E3E}">
          <x14:id>{0CC247C5-29BE-49F7-912D-617315211ACD}</x14:id>
        </ext>
      </extLst>
    </cfRule>
  </conditionalFormatting>
  <conditionalFormatting sqref="K47">
    <cfRule type="dataBar" priority="17">
      <dataBar>
        <cfvo type="min"/>
        <cfvo type="max"/>
        <color theme="7" tint="0.39997558519241921"/>
      </dataBar>
      <extLst>
        <ext xmlns:x14="http://schemas.microsoft.com/office/spreadsheetml/2009/9/main" uri="{B025F937-C7B1-47D3-B67F-A62EFF666E3E}">
          <x14:id>{F329B84E-33AA-49A1-B531-A18F17151D66}</x14:id>
        </ext>
      </extLst>
    </cfRule>
  </conditionalFormatting>
  <conditionalFormatting sqref="L47 I47">
    <cfRule type="dataBar" priority="16">
      <dataBar>
        <cfvo type="min"/>
        <cfvo type="max"/>
        <color theme="3" tint="0.39997558519241921"/>
      </dataBar>
      <extLst>
        <ext xmlns:x14="http://schemas.microsoft.com/office/spreadsheetml/2009/9/main" uri="{B025F937-C7B1-47D3-B67F-A62EFF666E3E}">
          <x14:id>{349734BE-0ECA-4130-A7DB-6B79C28163BF}</x14:id>
        </ext>
      </extLst>
    </cfRule>
  </conditionalFormatting>
  <conditionalFormatting sqref="J47">
    <cfRule type="dataBar" priority="14">
      <dataBar>
        <cfvo type="min"/>
        <cfvo type="max"/>
        <color rgb="FFFF555A"/>
      </dataBar>
      <extLst>
        <ext xmlns:x14="http://schemas.microsoft.com/office/spreadsheetml/2009/9/main" uri="{B025F937-C7B1-47D3-B67F-A62EFF666E3E}">
          <x14:id>{493D6DEC-34D9-491F-B462-B8B53E383EEE}</x14:id>
        </ext>
      </extLst>
    </cfRule>
  </conditionalFormatting>
  <conditionalFormatting sqref="J47">
    <cfRule type="dataBar" priority="13">
      <dataBar>
        <cfvo type="min"/>
        <cfvo type="max"/>
        <color theme="5" tint="0.39997558519241921"/>
      </dataBar>
      <extLst>
        <ext xmlns:x14="http://schemas.microsoft.com/office/spreadsheetml/2009/9/main" uri="{B025F937-C7B1-47D3-B67F-A62EFF666E3E}">
          <x14:id>{E1EC8777-5BCD-4364-8B8E-A9A33E4A376C}</x14:id>
        </ext>
      </extLst>
    </cfRule>
  </conditionalFormatting>
  <conditionalFormatting sqref="L47">
    <cfRule type="dataBar" priority="12">
      <dataBar>
        <cfvo type="min"/>
        <cfvo type="max"/>
        <color rgb="FF63C384"/>
      </dataBar>
      <extLst>
        <ext xmlns:x14="http://schemas.microsoft.com/office/spreadsheetml/2009/9/main" uri="{B025F937-C7B1-47D3-B67F-A62EFF666E3E}">
          <x14:id>{3A71E207-9884-4DF5-98DB-9FBDD8C2EDD1}</x14:id>
        </ext>
      </extLst>
    </cfRule>
  </conditionalFormatting>
  <conditionalFormatting sqref="K48">
    <cfRule type="dataBar" priority="11">
      <dataBar>
        <cfvo type="min"/>
        <cfvo type="max"/>
        <color rgb="FFFF555A"/>
      </dataBar>
      <extLst>
        <ext xmlns:x14="http://schemas.microsoft.com/office/spreadsheetml/2009/9/main" uri="{B025F937-C7B1-47D3-B67F-A62EFF666E3E}">
          <x14:id>{D622A9ED-4565-4129-A60A-34ABC2125CAF}</x14:id>
        </ext>
      </extLst>
    </cfRule>
  </conditionalFormatting>
  <conditionalFormatting sqref="K48">
    <cfRule type="dataBar" priority="10">
      <dataBar>
        <cfvo type="min"/>
        <cfvo type="max"/>
        <color theme="7" tint="0.39997558519241921"/>
      </dataBar>
      <extLst>
        <ext xmlns:x14="http://schemas.microsoft.com/office/spreadsheetml/2009/9/main" uri="{B025F937-C7B1-47D3-B67F-A62EFF666E3E}">
          <x14:id>{DE23DFA2-14B0-48C1-9D4D-62C8F0C36CED}</x14:id>
        </ext>
      </extLst>
    </cfRule>
  </conditionalFormatting>
  <conditionalFormatting sqref="L48 I48">
    <cfRule type="dataBar" priority="9">
      <dataBar>
        <cfvo type="min"/>
        <cfvo type="max"/>
        <color theme="3" tint="0.39997558519241921"/>
      </dataBar>
      <extLst>
        <ext xmlns:x14="http://schemas.microsoft.com/office/spreadsheetml/2009/9/main" uri="{B025F937-C7B1-47D3-B67F-A62EFF666E3E}">
          <x14:id>{19C41E2A-FA4B-4A33-B632-518200CEB6DC}</x14:id>
        </ext>
      </extLst>
    </cfRule>
  </conditionalFormatting>
  <conditionalFormatting sqref="J48">
    <cfRule type="dataBar" priority="7">
      <dataBar>
        <cfvo type="min"/>
        <cfvo type="max"/>
        <color rgb="FFFF555A"/>
      </dataBar>
      <extLst>
        <ext xmlns:x14="http://schemas.microsoft.com/office/spreadsheetml/2009/9/main" uri="{B025F937-C7B1-47D3-B67F-A62EFF666E3E}">
          <x14:id>{F859DD93-1C1A-40C9-BD52-11268DECE877}</x14:id>
        </ext>
      </extLst>
    </cfRule>
  </conditionalFormatting>
  <conditionalFormatting sqref="J48">
    <cfRule type="dataBar" priority="6">
      <dataBar>
        <cfvo type="min"/>
        <cfvo type="max"/>
        <color theme="5" tint="0.39997558519241921"/>
      </dataBar>
      <extLst>
        <ext xmlns:x14="http://schemas.microsoft.com/office/spreadsheetml/2009/9/main" uri="{B025F937-C7B1-47D3-B67F-A62EFF666E3E}">
          <x14:id>{228961E4-DE99-4D6C-B992-1FFB042293F8}</x14:id>
        </ext>
      </extLst>
    </cfRule>
  </conditionalFormatting>
  <conditionalFormatting sqref="L48">
    <cfRule type="dataBar" priority="5">
      <dataBar>
        <cfvo type="min"/>
        <cfvo type="max"/>
        <color rgb="FF63C384"/>
      </dataBar>
      <extLst>
        <ext xmlns:x14="http://schemas.microsoft.com/office/spreadsheetml/2009/9/main" uri="{B025F937-C7B1-47D3-B67F-A62EFF666E3E}">
          <x14:id>{26D578D3-47AA-4A7B-BA19-1B4659BCFDF0}</x14:id>
        </ext>
      </extLst>
    </cfRule>
  </conditionalFormatting>
  <conditionalFormatting sqref="M43:M46 M41:N41 P40:P42 O42 N43:N44">
    <cfRule type="dataBar" priority="78">
      <dataBar>
        <cfvo type="min"/>
        <cfvo type="max"/>
        <color rgb="FFFF555A"/>
      </dataBar>
      <extLst>
        <ext xmlns:x14="http://schemas.microsoft.com/office/spreadsheetml/2009/9/main" uri="{B025F937-C7B1-47D3-B67F-A62EFF666E3E}">
          <x14:id>{EC583564-226B-453B-8D0E-93F2BEC88EA0}</x14:id>
        </ext>
      </extLst>
    </cfRule>
  </conditionalFormatting>
  <conditionalFormatting sqref="I46">
    <cfRule type="dataBar" priority="4">
      <dataBar>
        <cfvo type="min"/>
        <cfvo type="max"/>
        <color theme="3" tint="0.39997558519241921"/>
      </dataBar>
      <extLst>
        <ext xmlns:x14="http://schemas.microsoft.com/office/spreadsheetml/2009/9/main" uri="{B025F937-C7B1-47D3-B67F-A62EFF666E3E}">
          <x14:id>{CBFC228A-65AB-4436-BABC-C859741F39C5}</x14:id>
        </ext>
      </extLst>
    </cfRule>
  </conditionalFormatting>
  <conditionalFormatting sqref="J46">
    <cfRule type="dataBar" priority="3">
      <dataBar>
        <cfvo type="min"/>
        <cfvo type="max"/>
        <color rgb="FFFF555A"/>
      </dataBar>
      <extLst>
        <ext xmlns:x14="http://schemas.microsoft.com/office/spreadsheetml/2009/9/main" uri="{B025F937-C7B1-47D3-B67F-A62EFF666E3E}">
          <x14:id>{86DF1A4B-9EA9-47C1-9EE9-A2B1DE761813}</x14:id>
        </ext>
      </extLst>
    </cfRule>
  </conditionalFormatting>
  <conditionalFormatting sqref="J46">
    <cfRule type="dataBar" priority="2">
      <dataBar>
        <cfvo type="min"/>
        <cfvo type="max"/>
        <color theme="5" tint="0.39997558519241921"/>
      </dataBar>
      <extLst>
        <ext xmlns:x14="http://schemas.microsoft.com/office/spreadsheetml/2009/9/main" uri="{B025F937-C7B1-47D3-B67F-A62EFF666E3E}">
          <x14:id>{BFDC932A-C3D7-47FE-8BF2-72DF1608E684}</x14:id>
        </ext>
      </extLst>
    </cfRule>
  </conditionalFormatting>
  <conditionalFormatting sqref="K35:K39">
    <cfRule type="dataBar" priority="1">
      <dataBar>
        <cfvo type="min"/>
        <cfvo type="max"/>
        <color rgb="FF63C384"/>
      </dataBar>
      <extLst>
        <ext xmlns:x14="http://schemas.microsoft.com/office/spreadsheetml/2009/9/main" uri="{B025F937-C7B1-47D3-B67F-A62EFF666E3E}">
          <x14:id>{654AED0D-B617-4BD6-B969-FD52DB0FC31A}</x14:id>
        </ext>
      </extLst>
    </cfRule>
  </conditionalFormatting>
  <pageMargins left="0.25" right="0.25" top="0.75" bottom="0.75" header="0.3" footer="0.3"/>
  <pageSetup scale="4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98B4568C-D238-4697-B5AB-52F68D9E47D4}">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O43:O44 K44 O41 Q40:Q42</xm:sqref>
        </x14:conditionalFormatting>
        <x14:conditionalFormatting xmlns:xm="http://schemas.microsoft.com/office/excel/2006/main">
          <x14:cfRule type="dataBar" id="{B2E34663-1A0C-4448-9E7A-A40443770796}">
            <x14:dataBar minLength="0" maxLength="100" border="1" negativeBarBorderColorSameAsPositive="0">
              <x14:cfvo type="autoMin"/>
              <x14:cfvo type="autoMax"/>
              <x14:borderColor theme="3" tint="0.79998168889431442"/>
              <x14:negativeFillColor rgb="FFFF0000"/>
              <x14:negativeBorderColor rgb="FFFF0000"/>
              <x14:axisColor rgb="FF000000"/>
            </x14:dataBar>
          </x14:cfRule>
          <xm:sqref>O43:O44 K44 O41 Q40:Q42</xm:sqref>
        </x14:conditionalFormatting>
        <x14:conditionalFormatting xmlns:xm="http://schemas.microsoft.com/office/excel/2006/main">
          <x14:cfRule type="dataBar" id="{A1D1BA05-FC00-492D-894C-2326560D570C}">
            <x14:dataBar minLength="0" maxLength="100" border="1" negativeBarBorderColorSameAsPositive="0">
              <x14:cfvo type="autoMin"/>
              <x14:cfvo type="autoMax"/>
              <x14:borderColor rgb="FFFF555A"/>
              <x14:negativeFillColor rgb="FFFF0000"/>
              <x14:negativeBorderColor rgb="FFFF0000"/>
              <x14:axisColor rgb="FF000000"/>
            </x14:dataBar>
          </x14:cfRule>
          <xm:sqref>K40:K41 I35:I39</xm:sqref>
        </x14:conditionalFormatting>
        <x14:conditionalFormatting xmlns:xm="http://schemas.microsoft.com/office/excel/2006/main">
          <x14:cfRule type="dataBar" id="{1A3771C7-B3DB-477C-AA2E-C45AFF1110BF}">
            <x14:dataBar minLength="0" maxLength="100" border="1" negativeBarBorderColorSameAsPositive="0">
              <x14:cfvo type="autoMin"/>
              <x14:cfvo type="autoMax"/>
              <x14:borderColor rgb="FF008AEF"/>
              <x14:negativeFillColor rgb="FFFF0000"/>
              <x14:negativeBorderColor rgb="FFFF0000"/>
              <x14:axisColor rgb="FF000000"/>
            </x14:dataBar>
          </x14:cfRule>
          <xm:sqref>L40:L41</xm:sqref>
        </x14:conditionalFormatting>
        <x14:conditionalFormatting xmlns:xm="http://schemas.microsoft.com/office/excel/2006/main">
          <x14:cfRule type="dataBar" id="{26169381-BA84-47C9-A1D3-E067538748AF}">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L43:L44 N42 I44</xm:sqref>
        </x14:conditionalFormatting>
        <x14:conditionalFormatting xmlns:xm="http://schemas.microsoft.com/office/excel/2006/main">
          <x14:cfRule type="dataBar" id="{916E518B-CCF4-4AC0-AB54-533BB9806F5F}">
            <x14:dataBar minLength="0" maxLength="100" border="1" negativeBarBorderColorSameAsPositive="0">
              <x14:cfvo type="autoMin"/>
              <x14:cfvo type="autoMax"/>
              <x14:borderColor rgb="FFFF555A"/>
              <x14:negativeFillColor rgb="FFFF0000"/>
              <x14:negativeBorderColor rgb="FFFF0000"/>
              <x14:axisColor rgb="FF000000"/>
            </x14:dataBar>
          </x14:cfRule>
          <xm:sqref>I39</xm:sqref>
        </x14:conditionalFormatting>
        <x14:conditionalFormatting xmlns:xm="http://schemas.microsoft.com/office/excel/2006/main">
          <x14:cfRule type="dataBar" id="{25C40BAB-8A28-4E4E-BA12-72771D07C431}">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J35:J39</xm:sqref>
        </x14:conditionalFormatting>
        <x14:conditionalFormatting xmlns:xm="http://schemas.microsoft.com/office/excel/2006/main">
          <x14:cfRule type="dataBar" id="{127B47D2-B855-4C91-9F29-81256087DBDA}">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J44</xm:sqref>
        </x14:conditionalFormatting>
        <x14:conditionalFormatting xmlns:xm="http://schemas.microsoft.com/office/excel/2006/main">
          <x14:cfRule type="dataBar" id="{B1642072-C9C4-4E46-A2AA-AF6E53F05B19}">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J44</xm:sqref>
        </x14:conditionalFormatting>
        <x14:conditionalFormatting xmlns:xm="http://schemas.microsoft.com/office/excel/2006/main">
          <x14:cfRule type="dataBar" id="{EF7365B9-21BE-4A61-BA06-609B82E47F61}">
            <x14:dataBar minLength="0" maxLength="100" gradient="0">
              <x14:cfvo type="autoMin"/>
              <x14:cfvo type="autoMax"/>
              <x14:negativeFillColor rgb="FFFF0000"/>
              <x14:axisColor rgb="FF000000"/>
            </x14:dataBar>
          </x14:cfRule>
          <xm:sqref>L44</xm:sqref>
        </x14:conditionalFormatting>
        <x14:conditionalFormatting xmlns:xm="http://schemas.microsoft.com/office/excel/2006/main">
          <x14:cfRule type="dataBar" id="{86BD6166-A00C-4591-BC82-038236789AEA}">
            <x14:dataBar minLength="0" maxLength="100" border="1" negativeBarBorderColorSameAsPositive="0">
              <x14:cfvo type="autoMin"/>
              <x14:cfvo type="autoMax"/>
              <x14:borderColor rgb="FF63C384"/>
              <x14:negativeFillColor rgb="FFFF0000"/>
              <x14:negativeBorderColor rgb="FFFF0000"/>
              <x14:axisColor rgb="FF000000"/>
            </x14:dataBar>
          </x14:cfRule>
          <xm:sqref>I40:I41</xm:sqref>
        </x14:conditionalFormatting>
        <x14:conditionalFormatting xmlns:xm="http://schemas.microsoft.com/office/excel/2006/main">
          <x14:cfRule type="dataBar" id="{E8BDEDCF-A3CE-4BA6-A4A8-17DE9FC9ECE9}">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J40:J41</xm:sqref>
        </x14:conditionalFormatting>
        <x14:conditionalFormatting xmlns:xm="http://schemas.microsoft.com/office/excel/2006/main">
          <x14:cfRule type="dataBar" id="{2E5C9274-6D11-43E9-9D24-705ABED6AF5B}">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K45</xm:sqref>
        </x14:conditionalFormatting>
        <x14:conditionalFormatting xmlns:xm="http://schemas.microsoft.com/office/excel/2006/main">
          <x14:cfRule type="dataBar" id="{58B50B5D-A535-4800-B92F-B00001CDB3CE}">
            <x14:dataBar minLength="0" maxLength="100" border="1" negativeBarBorderColorSameAsPositive="0">
              <x14:cfvo type="autoMin"/>
              <x14:cfvo type="autoMax"/>
              <x14:borderColor theme="3" tint="0.79998168889431442"/>
              <x14:negativeFillColor rgb="FFFF0000"/>
              <x14:negativeBorderColor rgb="FFFF0000"/>
              <x14:axisColor rgb="FF000000"/>
            </x14:dataBar>
          </x14:cfRule>
          <xm:sqref>K45</xm:sqref>
        </x14:conditionalFormatting>
        <x14:conditionalFormatting xmlns:xm="http://schemas.microsoft.com/office/excel/2006/main">
          <x14:cfRule type="dataBar" id="{FF403E2F-95C6-4F13-845B-B0FEFC2A913A}">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L45 I45</xm:sqref>
        </x14:conditionalFormatting>
        <x14:conditionalFormatting xmlns:xm="http://schemas.microsoft.com/office/excel/2006/main">
          <x14:cfRule type="dataBar" id="{BE55B593-8825-463F-9473-AE602F4C1EC3}">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J45</xm:sqref>
        </x14:conditionalFormatting>
        <x14:conditionalFormatting xmlns:xm="http://schemas.microsoft.com/office/excel/2006/main">
          <x14:cfRule type="dataBar" id="{41045C3B-A17D-4805-8C9F-B4382444AC1A}">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J45</xm:sqref>
        </x14:conditionalFormatting>
        <x14:conditionalFormatting xmlns:xm="http://schemas.microsoft.com/office/excel/2006/main">
          <x14:cfRule type="dataBar" id="{E9F1F747-E2DB-40F2-9B59-79C1B0E65D51}">
            <x14:dataBar minLength="0" maxLength="100" gradient="0">
              <x14:cfvo type="autoMin"/>
              <x14:cfvo type="autoMax"/>
              <x14:negativeFillColor rgb="FFFF0000"/>
              <x14:axisColor rgb="FF000000"/>
            </x14:dataBar>
          </x14:cfRule>
          <xm:sqref>L45</xm:sqref>
        </x14:conditionalFormatting>
        <x14:conditionalFormatting xmlns:xm="http://schemas.microsoft.com/office/excel/2006/main">
          <x14:cfRule type="dataBar" id="{C73FBDD6-B725-4AE0-ACEF-EFEC51BC8D81}">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K46</xm:sqref>
        </x14:conditionalFormatting>
        <x14:conditionalFormatting xmlns:xm="http://schemas.microsoft.com/office/excel/2006/main">
          <x14:cfRule type="dataBar" id="{7D998382-095B-47CF-B241-4291A46C3368}">
            <x14:dataBar minLength="0" maxLength="100" border="1" negativeBarBorderColorSameAsPositive="0">
              <x14:cfvo type="autoMin"/>
              <x14:cfvo type="autoMax"/>
              <x14:borderColor theme="3" tint="0.79998168889431442"/>
              <x14:negativeFillColor rgb="FFFF0000"/>
              <x14:negativeBorderColor rgb="FFFF0000"/>
              <x14:axisColor rgb="FF000000"/>
            </x14:dataBar>
          </x14:cfRule>
          <xm:sqref>K46</xm:sqref>
        </x14:conditionalFormatting>
        <x14:conditionalFormatting xmlns:xm="http://schemas.microsoft.com/office/excel/2006/main">
          <x14:cfRule type="dataBar" id="{CB84E4B0-51A3-495B-ADA7-248EB2BCF8C6}">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L46</xm:sqref>
        </x14:conditionalFormatting>
        <x14:conditionalFormatting xmlns:xm="http://schemas.microsoft.com/office/excel/2006/main">
          <x14:cfRule type="dataBar" id="{12FEF782-A7E9-431D-9C49-03D67BA1A6BB}">
            <x14:dataBar minLength="0" maxLength="100" gradient="0">
              <x14:cfvo type="autoMin"/>
              <x14:cfvo type="autoMax"/>
              <x14:negativeFillColor rgb="FFFF0000"/>
              <x14:axisColor rgb="FF000000"/>
            </x14:dataBar>
          </x14:cfRule>
          <xm:sqref>L46</xm:sqref>
        </x14:conditionalFormatting>
        <x14:conditionalFormatting xmlns:xm="http://schemas.microsoft.com/office/excel/2006/main">
          <x14:cfRule type="dataBar" id="{0CC247C5-29BE-49F7-912D-617315211ACD}">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K47</xm:sqref>
        </x14:conditionalFormatting>
        <x14:conditionalFormatting xmlns:xm="http://schemas.microsoft.com/office/excel/2006/main">
          <x14:cfRule type="dataBar" id="{F329B84E-33AA-49A1-B531-A18F17151D66}">
            <x14:dataBar minLength="0" maxLength="100" border="1" negativeBarBorderColorSameAsPositive="0">
              <x14:cfvo type="autoMin"/>
              <x14:cfvo type="autoMax"/>
              <x14:borderColor theme="3" tint="0.79998168889431442"/>
              <x14:negativeFillColor rgb="FFFF0000"/>
              <x14:negativeBorderColor rgb="FFFF0000"/>
              <x14:axisColor rgb="FF000000"/>
            </x14:dataBar>
          </x14:cfRule>
          <xm:sqref>K47</xm:sqref>
        </x14:conditionalFormatting>
        <x14:conditionalFormatting xmlns:xm="http://schemas.microsoft.com/office/excel/2006/main">
          <x14:cfRule type="dataBar" id="{349734BE-0ECA-4130-A7DB-6B79C28163BF}">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L47 I47</xm:sqref>
        </x14:conditionalFormatting>
        <x14:conditionalFormatting xmlns:xm="http://schemas.microsoft.com/office/excel/2006/main">
          <x14:cfRule type="dataBar" id="{493D6DEC-34D9-491F-B462-B8B53E383EEE}">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J47</xm:sqref>
        </x14:conditionalFormatting>
        <x14:conditionalFormatting xmlns:xm="http://schemas.microsoft.com/office/excel/2006/main">
          <x14:cfRule type="dataBar" id="{E1EC8777-5BCD-4364-8B8E-A9A33E4A376C}">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J47</xm:sqref>
        </x14:conditionalFormatting>
        <x14:conditionalFormatting xmlns:xm="http://schemas.microsoft.com/office/excel/2006/main">
          <x14:cfRule type="dataBar" id="{3A71E207-9884-4DF5-98DB-9FBDD8C2EDD1}">
            <x14:dataBar minLength="0" maxLength="100" gradient="0">
              <x14:cfvo type="autoMin"/>
              <x14:cfvo type="autoMax"/>
              <x14:negativeFillColor rgb="FFFF0000"/>
              <x14:axisColor rgb="FF000000"/>
            </x14:dataBar>
          </x14:cfRule>
          <xm:sqref>L47</xm:sqref>
        </x14:conditionalFormatting>
        <x14:conditionalFormatting xmlns:xm="http://schemas.microsoft.com/office/excel/2006/main">
          <x14:cfRule type="dataBar" id="{D622A9ED-4565-4129-A60A-34ABC2125CAF}">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K48</xm:sqref>
        </x14:conditionalFormatting>
        <x14:conditionalFormatting xmlns:xm="http://schemas.microsoft.com/office/excel/2006/main">
          <x14:cfRule type="dataBar" id="{DE23DFA2-14B0-48C1-9D4D-62C8F0C36CED}">
            <x14:dataBar minLength="0" maxLength="100" border="1" negativeBarBorderColorSameAsPositive="0">
              <x14:cfvo type="autoMin"/>
              <x14:cfvo type="autoMax"/>
              <x14:borderColor theme="3" tint="0.79998168889431442"/>
              <x14:negativeFillColor rgb="FFFF0000"/>
              <x14:negativeBorderColor rgb="FFFF0000"/>
              <x14:axisColor rgb="FF000000"/>
            </x14:dataBar>
          </x14:cfRule>
          <xm:sqref>K48</xm:sqref>
        </x14:conditionalFormatting>
        <x14:conditionalFormatting xmlns:xm="http://schemas.microsoft.com/office/excel/2006/main">
          <x14:cfRule type="dataBar" id="{19C41E2A-FA4B-4A33-B632-518200CEB6DC}">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L48 I48</xm:sqref>
        </x14:conditionalFormatting>
        <x14:conditionalFormatting xmlns:xm="http://schemas.microsoft.com/office/excel/2006/main">
          <x14:cfRule type="dataBar" id="{F859DD93-1C1A-40C9-BD52-11268DECE877}">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J48</xm:sqref>
        </x14:conditionalFormatting>
        <x14:conditionalFormatting xmlns:xm="http://schemas.microsoft.com/office/excel/2006/main">
          <x14:cfRule type="dataBar" id="{228961E4-DE99-4D6C-B992-1FFB042293F8}">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J48</xm:sqref>
        </x14:conditionalFormatting>
        <x14:conditionalFormatting xmlns:xm="http://schemas.microsoft.com/office/excel/2006/main">
          <x14:cfRule type="dataBar" id="{26D578D3-47AA-4A7B-BA19-1B4659BCFDF0}">
            <x14:dataBar minLength="0" maxLength="100" gradient="0">
              <x14:cfvo type="autoMin"/>
              <x14:cfvo type="autoMax"/>
              <x14:negativeFillColor rgb="FFFF0000"/>
              <x14:axisColor rgb="FF000000"/>
            </x14:dataBar>
          </x14:cfRule>
          <xm:sqref>L48</xm:sqref>
        </x14:conditionalFormatting>
        <x14:conditionalFormatting xmlns:xm="http://schemas.microsoft.com/office/excel/2006/main">
          <x14:cfRule type="dataBar" id="{EC583564-226B-453B-8D0E-93F2BEC88EA0}">
            <x14:dataBar minLength="0" maxLength="100" border="1" negativeBarBorderColorSameAsPositive="0">
              <x14:cfvo type="autoMin"/>
              <x14:cfvo type="autoMax"/>
              <x14:borderColor rgb="FFFF555A"/>
              <x14:negativeFillColor rgb="FFFF0000"/>
              <x14:negativeBorderColor rgb="FFFF0000"/>
              <x14:axisColor rgb="FF000000"/>
            </x14:dataBar>
          </x14:cfRule>
          <xm:sqref>M43:M46 M41:N41 P40:P42 O42 N43:N44</xm:sqref>
        </x14:conditionalFormatting>
        <x14:conditionalFormatting xmlns:xm="http://schemas.microsoft.com/office/excel/2006/main">
          <x14:cfRule type="dataBar" id="{CBFC228A-65AB-4436-BABC-C859741F39C5}">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I46</xm:sqref>
        </x14:conditionalFormatting>
        <x14:conditionalFormatting xmlns:xm="http://schemas.microsoft.com/office/excel/2006/main">
          <x14:cfRule type="dataBar" id="{86DF1A4B-9EA9-47C1-9EE9-A2B1DE761813}">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J46</xm:sqref>
        </x14:conditionalFormatting>
        <x14:conditionalFormatting xmlns:xm="http://schemas.microsoft.com/office/excel/2006/main">
          <x14:cfRule type="dataBar" id="{BFDC932A-C3D7-47FE-8BF2-72DF1608E684}">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J46</xm:sqref>
        </x14:conditionalFormatting>
        <x14:conditionalFormatting xmlns:xm="http://schemas.microsoft.com/office/excel/2006/main">
          <x14:cfRule type="dataBar" id="{654AED0D-B617-4BD6-B969-FD52DB0FC31A}">
            <x14:dataBar minLength="0" maxLength="100" gradient="0">
              <x14:cfvo type="autoMin"/>
              <x14:cfvo type="autoMax"/>
              <x14:negativeFillColor rgb="FFFF0000"/>
              <x14:axisColor rgb="FF000000"/>
            </x14:dataBar>
          </x14:cfRule>
          <xm:sqref>K35:K39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N52"/>
  <sheetViews>
    <sheetView showGridLines="0" zoomScale="70" zoomScaleNormal="70" workbookViewId="0">
      <selection activeCell="B3" sqref="B3"/>
    </sheetView>
  </sheetViews>
  <sheetFormatPr defaultRowHeight="14.25" x14ac:dyDescent="0.2"/>
  <cols>
    <col min="1" max="1" width="3.375" customWidth="1"/>
    <col min="2" max="2" width="18.625" customWidth="1"/>
    <col min="3" max="3" width="23.5" customWidth="1"/>
    <col min="4" max="4" width="18.625" customWidth="1"/>
    <col min="5" max="5" width="13.375" customWidth="1"/>
    <col min="6" max="6" width="16.125" customWidth="1"/>
    <col min="7" max="7" width="13.5" customWidth="1"/>
    <col min="8" max="8" width="12.5" customWidth="1"/>
    <col min="9" max="9" width="16.625" customWidth="1"/>
    <col min="10" max="10" width="24.125" customWidth="1"/>
    <col min="11" max="12" width="20" customWidth="1"/>
    <col min="13" max="13" width="22.875" customWidth="1"/>
    <col min="14" max="14" width="13.125" customWidth="1"/>
    <col min="15" max="15" width="1.875" customWidth="1"/>
  </cols>
  <sheetData>
    <row r="1" spans="2:13" ht="21" thickBot="1" x14ac:dyDescent="0.35">
      <c r="B1" s="36" t="s">
        <v>203</v>
      </c>
      <c r="C1" s="4"/>
      <c r="D1" s="4"/>
      <c r="E1" s="3"/>
      <c r="F1" s="3"/>
      <c r="G1" s="3"/>
      <c r="H1" s="3"/>
      <c r="I1" s="3"/>
      <c r="J1" s="3"/>
      <c r="K1" s="3"/>
    </row>
    <row r="2" spans="2:13" ht="16.5" thickTop="1" thickBot="1" x14ac:dyDescent="0.3">
      <c r="B2" s="6"/>
      <c r="C2" s="6"/>
      <c r="D2" s="6"/>
      <c r="E2" s="7"/>
      <c r="F2" s="7"/>
      <c r="G2" s="7"/>
      <c r="H2" s="7"/>
      <c r="I2" s="7"/>
      <c r="J2" s="7"/>
      <c r="K2" s="7"/>
      <c r="L2" s="7"/>
      <c r="M2" s="7"/>
    </row>
    <row r="3" spans="2:13" ht="25.5" customHeight="1" thickBot="1" x14ac:dyDescent="0.25">
      <c r="B3" s="257" t="s">
        <v>5</v>
      </c>
      <c r="C3" s="255" t="s">
        <v>69</v>
      </c>
      <c r="D3" s="256" t="s">
        <v>37</v>
      </c>
      <c r="E3" s="3"/>
      <c r="F3" s="3"/>
      <c r="G3" s="3"/>
      <c r="H3" s="3"/>
      <c r="I3" s="3"/>
      <c r="J3" s="3"/>
      <c r="K3" s="3"/>
      <c r="L3" s="3"/>
      <c r="M3" s="3"/>
    </row>
    <row r="4" spans="2:13" ht="15" x14ac:dyDescent="0.25">
      <c r="B4" s="4"/>
      <c r="C4" s="4"/>
      <c r="D4" s="4"/>
      <c r="E4" s="3"/>
      <c r="F4" s="3"/>
      <c r="G4" s="3"/>
      <c r="H4" s="3"/>
      <c r="I4" s="3"/>
      <c r="J4" s="3"/>
      <c r="K4" s="3"/>
    </row>
    <row r="5" spans="2:13" ht="15" x14ac:dyDescent="0.25">
      <c r="B5" s="4"/>
      <c r="C5" s="4"/>
      <c r="D5" s="4"/>
      <c r="E5" s="3"/>
      <c r="F5" s="3"/>
      <c r="G5" s="3"/>
      <c r="H5" s="3"/>
      <c r="I5" s="3"/>
      <c r="J5" s="3"/>
      <c r="K5" s="3"/>
    </row>
    <row r="6" spans="2:13" ht="15" x14ac:dyDescent="0.25">
      <c r="B6" s="4"/>
      <c r="C6" s="4"/>
      <c r="D6" s="4"/>
      <c r="E6" s="3"/>
      <c r="F6" s="3"/>
      <c r="G6" s="3"/>
      <c r="H6" s="3"/>
      <c r="I6" s="3"/>
      <c r="J6" s="3"/>
      <c r="K6" s="3"/>
    </row>
    <row r="7" spans="2:13" ht="15" x14ac:dyDescent="0.25">
      <c r="B7" s="4"/>
      <c r="C7" s="4"/>
      <c r="D7" s="4"/>
      <c r="E7" s="3"/>
      <c r="F7" s="3"/>
      <c r="G7" s="3"/>
      <c r="H7" s="3"/>
      <c r="I7" s="3"/>
      <c r="J7" s="3"/>
      <c r="K7" s="3"/>
    </row>
    <row r="8" spans="2:13" ht="15" x14ac:dyDescent="0.25">
      <c r="B8" s="4"/>
      <c r="C8" s="4"/>
      <c r="D8" s="4"/>
      <c r="E8" s="3"/>
      <c r="F8" s="3"/>
      <c r="G8" s="3"/>
      <c r="H8" s="3"/>
      <c r="I8" s="3"/>
      <c r="J8" s="3"/>
      <c r="K8" s="3"/>
    </row>
    <row r="9" spans="2:13" ht="15" x14ac:dyDescent="0.25">
      <c r="B9" s="4"/>
      <c r="C9" s="4"/>
      <c r="D9" s="4"/>
      <c r="E9" s="3"/>
      <c r="F9" s="3"/>
      <c r="G9" s="3"/>
      <c r="H9" s="3"/>
      <c r="I9" s="3"/>
      <c r="J9" s="3"/>
      <c r="K9" s="3"/>
    </row>
    <row r="10" spans="2:13" ht="15" x14ac:dyDescent="0.25">
      <c r="B10" s="4"/>
      <c r="C10" s="4"/>
      <c r="D10" s="4"/>
      <c r="E10" s="3"/>
      <c r="F10" s="3"/>
      <c r="G10" s="3"/>
      <c r="H10" s="3"/>
      <c r="I10" s="3"/>
      <c r="J10" s="3"/>
      <c r="K10" s="3"/>
    </row>
    <row r="11" spans="2:13" ht="15" x14ac:dyDescent="0.25">
      <c r="B11" s="4"/>
      <c r="C11" s="4"/>
      <c r="D11" s="4"/>
      <c r="E11" s="3"/>
      <c r="F11" s="3"/>
      <c r="G11" s="3"/>
      <c r="H11" s="3"/>
      <c r="I11" s="3"/>
      <c r="J11" s="3"/>
      <c r="K11" s="3"/>
    </row>
    <row r="12" spans="2:13" ht="15" x14ac:dyDescent="0.25">
      <c r="B12" s="4"/>
      <c r="C12" s="4"/>
      <c r="D12" s="4"/>
      <c r="E12" s="3"/>
      <c r="F12" s="3"/>
      <c r="G12" s="3"/>
      <c r="H12" s="3"/>
      <c r="I12" s="3"/>
      <c r="J12" s="3"/>
      <c r="K12" s="3"/>
    </row>
    <row r="13" spans="2:13" ht="15" x14ac:dyDescent="0.25">
      <c r="B13" s="4"/>
      <c r="C13" s="4"/>
      <c r="D13" s="4"/>
      <c r="E13" s="3"/>
      <c r="F13" s="3"/>
      <c r="G13" s="3"/>
      <c r="H13" s="3"/>
      <c r="I13" s="3"/>
      <c r="J13" s="3"/>
      <c r="K13" s="3"/>
    </row>
    <row r="14" spans="2:13" ht="15" x14ac:dyDescent="0.25">
      <c r="B14" s="4"/>
      <c r="C14" s="4"/>
      <c r="D14" s="4"/>
      <c r="E14" s="3"/>
      <c r="F14" s="3"/>
      <c r="G14" s="3"/>
      <c r="H14" s="3"/>
      <c r="I14" s="3"/>
      <c r="J14" s="3"/>
      <c r="K14" s="3"/>
    </row>
    <row r="15" spans="2:13" ht="15" x14ac:dyDescent="0.25">
      <c r="B15" s="4"/>
      <c r="C15" s="4"/>
      <c r="D15" s="4"/>
      <c r="E15" s="3"/>
      <c r="F15" s="3"/>
      <c r="G15" s="3"/>
      <c r="H15" s="3"/>
      <c r="I15" s="3"/>
      <c r="J15" s="3"/>
      <c r="K15" s="3"/>
    </row>
    <row r="16" spans="2:13" ht="15" x14ac:dyDescent="0.25">
      <c r="B16" s="4"/>
      <c r="C16" s="4"/>
      <c r="D16" s="4"/>
      <c r="E16" s="3"/>
      <c r="F16" s="3"/>
      <c r="G16" s="3"/>
      <c r="H16" s="3"/>
      <c r="I16" s="3"/>
      <c r="J16" s="3"/>
      <c r="K16" s="3"/>
    </row>
    <row r="17" spans="2:14" ht="15" x14ac:dyDescent="0.25">
      <c r="B17" s="4"/>
      <c r="C17" s="4"/>
      <c r="D17" s="4"/>
      <c r="E17" s="3"/>
      <c r="F17" s="3"/>
      <c r="G17" s="3"/>
      <c r="H17" s="3"/>
      <c r="I17" s="3"/>
      <c r="J17" s="3"/>
      <c r="K17" s="3"/>
    </row>
    <row r="18" spans="2:14" ht="15" x14ac:dyDescent="0.25">
      <c r="B18" s="4"/>
      <c r="C18" s="4"/>
      <c r="D18" s="4"/>
      <c r="E18" s="3"/>
      <c r="F18" s="3"/>
      <c r="G18" s="3"/>
      <c r="H18" s="3"/>
      <c r="I18" s="3"/>
      <c r="J18" s="3"/>
      <c r="K18" s="3"/>
    </row>
    <row r="19" spans="2:14" ht="15" x14ac:dyDescent="0.25">
      <c r="B19" s="4"/>
      <c r="C19" s="4"/>
      <c r="D19" s="4"/>
      <c r="E19" s="3"/>
      <c r="F19" s="3"/>
      <c r="G19" s="3"/>
      <c r="H19" s="3"/>
      <c r="I19" s="3"/>
      <c r="J19" s="3"/>
      <c r="K19" s="3"/>
    </row>
    <row r="20" spans="2:14" ht="15" x14ac:dyDescent="0.25">
      <c r="B20" s="4"/>
      <c r="C20" s="4"/>
      <c r="D20" s="4"/>
      <c r="E20" s="3"/>
      <c r="F20" s="3"/>
      <c r="G20" s="3"/>
      <c r="H20" s="3"/>
      <c r="I20" s="3"/>
      <c r="J20" s="3"/>
      <c r="K20" s="3"/>
    </row>
    <row r="21" spans="2:14" ht="15" x14ac:dyDescent="0.25">
      <c r="B21" s="4"/>
      <c r="C21" s="4"/>
      <c r="D21" s="4"/>
      <c r="E21" s="3"/>
      <c r="F21" s="3"/>
      <c r="G21" s="3"/>
      <c r="H21" s="3"/>
      <c r="I21" s="3"/>
      <c r="J21" s="3"/>
      <c r="K21" s="3"/>
    </row>
    <row r="22" spans="2:14" ht="15" x14ac:dyDescent="0.25">
      <c r="B22" s="4"/>
      <c r="C22" s="4"/>
      <c r="D22" s="4"/>
      <c r="E22" s="3"/>
      <c r="F22" s="3"/>
      <c r="G22" s="3"/>
      <c r="H22" s="3"/>
      <c r="I22" s="3"/>
      <c r="J22" s="3"/>
      <c r="K22" s="3"/>
    </row>
    <row r="23" spans="2:14" ht="15" x14ac:dyDescent="0.25">
      <c r="B23" s="4"/>
      <c r="C23" s="4"/>
      <c r="D23" s="4"/>
      <c r="E23" s="3"/>
      <c r="F23" s="3"/>
      <c r="G23" s="3"/>
      <c r="H23" s="3"/>
      <c r="I23" s="3"/>
      <c r="J23" s="3"/>
      <c r="K23" s="3"/>
    </row>
    <row r="24" spans="2:14" ht="15" x14ac:dyDescent="0.25">
      <c r="B24" s="4"/>
      <c r="C24" s="4"/>
      <c r="D24" s="4"/>
      <c r="E24" s="3"/>
      <c r="F24" s="3"/>
      <c r="G24" s="3"/>
      <c r="H24" s="3"/>
      <c r="I24" s="3"/>
      <c r="J24" s="3"/>
      <c r="K24" s="3"/>
    </row>
    <row r="25" spans="2:14" ht="15" x14ac:dyDescent="0.25">
      <c r="B25" s="4"/>
      <c r="C25" s="4"/>
      <c r="D25" s="4"/>
      <c r="E25" s="3"/>
      <c r="F25" s="3"/>
      <c r="G25" s="3"/>
      <c r="H25" s="3"/>
      <c r="I25" s="3"/>
      <c r="J25" s="3"/>
      <c r="K25" s="3"/>
    </row>
    <row r="26" spans="2:14" ht="15" x14ac:dyDescent="0.25">
      <c r="B26" s="4"/>
      <c r="C26" s="4"/>
      <c r="D26" s="4"/>
      <c r="E26" s="3"/>
      <c r="F26" s="3"/>
      <c r="G26" s="3"/>
      <c r="H26" s="3"/>
      <c r="I26" s="3"/>
      <c r="J26" s="3"/>
      <c r="K26" s="3"/>
    </row>
    <row r="27" spans="2:14" ht="15" x14ac:dyDescent="0.25">
      <c r="B27" s="4"/>
      <c r="C27" s="4"/>
      <c r="D27" s="4"/>
      <c r="E27" s="3"/>
      <c r="F27" s="3"/>
      <c r="G27" s="3"/>
      <c r="H27" s="3"/>
      <c r="I27" s="3"/>
      <c r="J27" s="3"/>
      <c r="K27" s="3"/>
    </row>
    <row r="29" spans="2:14" ht="54" x14ac:dyDescent="0.2">
      <c r="I29" s="180" t="s">
        <v>0</v>
      </c>
      <c r="J29" s="181" t="s">
        <v>59</v>
      </c>
      <c r="K29" s="181" t="s">
        <v>60</v>
      </c>
      <c r="L29" s="181" t="s">
        <v>61</v>
      </c>
      <c r="M29" s="181" t="s">
        <v>62</v>
      </c>
      <c r="N29" s="181" t="s">
        <v>63</v>
      </c>
    </row>
    <row r="30" spans="2:14" ht="24.95" customHeight="1" x14ac:dyDescent="0.2">
      <c r="I30" s="160">
        <v>2011</v>
      </c>
      <c r="J30" s="234">
        <v>3352883200</v>
      </c>
      <c r="K30" s="223">
        <v>19861563</v>
      </c>
      <c r="L30" s="233">
        <v>15274</v>
      </c>
      <c r="M30" s="224">
        <f t="shared" ref="M30:M31" si="0">K30/J30</f>
        <v>5.9237264811371898E-3</v>
      </c>
      <c r="N30" s="235">
        <f t="shared" ref="N30:N31" si="1">K30/L30</f>
        <v>1300.3511195495614</v>
      </c>
    </row>
    <row r="31" spans="2:14" ht="24.95" customHeight="1" x14ac:dyDescent="0.2">
      <c r="I31" s="160">
        <v>2012</v>
      </c>
      <c r="J31" s="234">
        <v>3200635311</v>
      </c>
      <c r="K31" s="223">
        <v>33582640</v>
      </c>
      <c r="L31" s="233">
        <v>15290</v>
      </c>
      <c r="M31" s="224">
        <f t="shared" si="0"/>
        <v>1.0492491876404221E-2</v>
      </c>
      <c r="N31" s="235">
        <f t="shared" si="1"/>
        <v>2196.3793328973184</v>
      </c>
    </row>
    <row r="32" spans="2:14" ht="24.95" customHeight="1" x14ac:dyDescent="0.2">
      <c r="I32" s="160">
        <v>2013</v>
      </c>
      <c r="J32" s="234">
        <v>3214667680</v>
      </c>
      <c r="K32" s="223">
        <v>98795940</v>
      </c>
      <c r="L32" s="233">
        <v>15582</v>
      </c>
      <c r="M32" s="224">
        <f>K32/J32</f>
        <v>3.0732862564506202E-2</v>
      </c>
      <c r="N32" s="235">
        <f>K32/L32</f>
        <v>6340.3889102810936</v>
      </c>
    </row>
    <row r="33" spans="2:14" ht="24.95" customHeight="1" x14ac:dyDescent="0.2">
      <c r="I33" s="160">
        <v>2014</v>
      </c>
      <c r="J33" s="234">
        <v>3276537630</v>
      </c>
      <c r="K33" s="223">
        <v>97263380</v>
      </c>
      <c r="L33" s="233">
        <v>15560</v>
      </c>
      <c r="M33" s="224">
        <f t="shared" ref="M33:M40" si="2">K33/J33</f>
        <v>2.9684804810253314E-2</v>
      </c>
      <c r="N33" s="235">
        <f t="shared" ref="N33:N40" si="3">K33/L33</f>
        <v>6250.8598971722367</v>
      </c>
    </row>
    <row r="34" spans="2:14" ht="24.95" customHeight="1" x14ac:dyDescent="0.2">
      <c r="I34" s="160">
        <v>2015</v>
      </c>
      <c r="J34" s="234">
        <v>3506420685</v>
      </c>
      <c r="K34" s="223">
        <v>95117832</v>
      </c>
      <c r="L34" s="233">
        <v>15636</v>
      </c>
      <c r="M34" s="224">
        <f t="shared" si="2"/>
        <v>2.7126759891333462E-2</v>
      </c>
      <c r="N34" s="235">
        <f t="shared" si="3"/>
        <v>6083.2586339217187</v>
      </c>
    </row>
    <row r="35" spans="2:14" ht="24.95" customHeight="1" x14ac:dyDescent="0.2">
      <c r="I35" s="160">
        <v>2016</v>
      </c>
      <c r="J35" s="234">
        <v>3631924735</v>
      </c>
      <c r="K35" s="223">
        <v>93985957</v>
      </c>
      <c r="L35" s="233">
        <v>15937</v>
      </c>
      <c r="M35" s="224">
        <f t="shared" si="2"/>
        <v>2.5877727061433722E-2</v>
      </c>
      <c r="N35" s="235">
        <f t="shared" si="3"/>
        <v>5897.3431009600299</v>
      </c>
    </row>
    <row r="36" spans="2:14" ht="24.95" customHeight="1" x14ac:dyDescent="0.2">
      <c r="I36" s="160">
        <v>2017</v>
      </c>
      <c r="J36" s="234">
        <v>3747707829</v>
      </c>
      <c r="K36" s="223">
        <v>90804487</v>
      </c>
      <c r="L36" s="233">
        <v>15297</v>
      </c>
      <c r="M36" s="224">
        <f t="shared" si="2"/>
        <v>2.4229339944098403E-2</v>
      </c>
      <c r="N36" s="235">
        <f t="shared" si="3"/>
        <v>5936.0977315813561</v>
      </c>
    </row>
    <row r="37" spans="2:14" ht="24.95" customHeight="1" x14ac:dyDescent="0.2">
      <c r="I37" s="160">
        <v>2018</v>
      </c>
      <c r="J37" s="234">
        <v>3998017961</v>
      </c>
      <c r="K37" s="223">
        <v>84108108</v>
      </c>
      <c r="L37" s="233">
        <v>15483</v>
      </c>
      <c r="M37" s="224">
        <f t="shared" si="2"/>
        <v>2.1037451262215578E-2</v>
      </c>
      <c r="N37" s="235">
        <f t="shared" si="3"/>
        <v>5432.2875411741907</v>
      </c>
    </row>
    <row r="38" spans="2:14" ht="24.95" customHeight="1" x14ac:dyDescent="0.2">
      <c r="I38" s="160">
        <v>2019</v>
      </c>
      <c r="J38" s="234">
        <v>4264085075</v>
      </c>
      <c r="K38" s="223">
        <v>82181027</v>
      </c>
      <c r="L38" s="233">
        <v>15638</v>
      </c>
      <c r="M38" s="224">
        <f t="shared" si="2"/>
        <v>1.9272839437895126E-2</v>
      </c>
      <c r="N38" s="235">
        <f t="shared" si="3"/>
        <v>5255.2133904591383</v>
      </c>
    </row>
    <row r="39" spans="2:14" ht="24.95" customHeight="1" x14ac:dyDescent="0.2">
      <c r="I39" s="160">
        <v>2020</v>
      </c>
      <c r="J39" s="234">
        <v>4377656821</v>
      </c>
      <c r="K39" s="223">
        <v>75251735</v>
      </c>
      <c r="L39" s="233">
        <v>15794</v>
      </c>
      <c r="M39" s="224">
        <f t="shared" si="2"/>
        <v>1.7189957567941574E-2</v>
      </c>
      <c r="N39" s="235">
        <f t="shared" si="3"/>
        <v>4764.5773711536031</v>
      </c>
    </row>
    <row r="40" spans="2:14" ht="24.95" customHeight="1" x14ac:dyDescent="0.2">
      <c r="I40" s="160">
        <v>2021</v>
      </c>
      <c r="J40" s="234">
        <v>4579778494</v>
      </c>
      <c r="K40" s="223">
        <v>68374864</v>
      </c>
      <c r="L40" s="233">
        <v>15952</v>
      </c>
      <c r="M40" s="224">
        <f t="shared" si="2"/>
        <v>1.4929731664878201E-2</v>
      </c>
      <c r="N40" s="235">
        <f t="shared" si="3"/>
        <v>4286.2878635907728</v>
      </c>
    </row>
    <row r="41" spans="2:14" ht="15" x14ac:dyDescent="0.25">
      <c r="I41" s="228" t="s">
        <v>186</v>
      </c>
      <c r="J41" s="48"/>
      <c r="K41" s="48"/>
      <c r="L41" s="48"/>
      <c r="M41" s="48"/>
      <c r="N41" s="48"/>
    </row>
    <row r="47" spans="2:14" x14ac:dyDescent="0.2">
      <c r="B47" s="98"/>
    </row>
    <row r="49" spans="2:2" x14ac:dyDescent="0.2">
      <c r="B49" s="98"/>
    </row>
    <row r="50" spans="2:2" x14ac:dyDescent="0.2">
      <c r="B50" s="98"/>
    </row>
    <row r="52" spans="2:2" x14ac:dyDescent="0.2">
      <c r="B52" s="98"/>
    </row>
  </sheetData>
  <sheetProtection algorithmName="SHA-512" hashValue="+zP9F98t2Zia/f4QHrpqDjKzQjCryRjErTQ4JAH7Ct+vu7lonliq9eqZQMuTwxA3PRHNiPX1wlPFRroqnnZ+0A==" saltValue="PwUCVePQoSdHZrjHN2qCEw==" spinCount="100000" sheet="1" objects="1" scenarios="1"/>
  <conditionalFormatting sqref="M29">
    <cfRule type="dataBar" priority="6">
      <dataBar>
        <cfvo type="min"/>
        <cfvo type="max"/>
        <color rgb="FF008AEF"/>
      </dataBar>
      <extLst>
        <ext xmlns:x14="http://schemas.microsoft.com/office/spreadsheetml/2009/9/main" uri="{B025F937-C7B1-47D3-B67F-A62EFF666E3E}">
          <x14:id>{D3492DAC-A3F3-4DD1-956C-27A763B2670C}</x14:id>
        </ext>
      </extLst>
    </cfRule>
  </conditionalFormatting>
  <conditionalFormatting sqref="M30:M40">
    <cfRule type="dataBar" priority="5">
      <dataBar>
        <cfvo type="min"/>
        <cfvo type="max"/>
        <color rgb="FF63C384"/>
      </dataBar>
      <extLst>
        <ext xmlns:x14="http://schemas.microsoft.com/office/spreadsheetml/2009/9/main" uri="{B025F937-C7B1-47D3-B67F-A62EFF666E3E}">
          <x14:id>{434C6060-B8EC-48CB-89F2-6E478299C264}</x14:id>
        </ext>
      </extLst>
    </cfRule>
  </conditionalFormatting>
  <conditionalFormatting sqref="K30:K40">
    <cfRule type="dataBar" priority="4">
      <dataBar>
        <cfvo type="min"/>
        <cfvo type="max"/>
        <color rgb="FF638EC6"/>
      </dataBar>
      <extLst>
        <ext xmlns:x14="http://schemas.microsoft.com/office/spreadsheetml/2009/9/main" uri="{B025F937-C7B1-47D3-B67F-A62EFF666E3E}">
          <x14:id>{19613754-96AB-4F86-A9FC-C94C7B4606D3}</x14:id>
        </ext>
      </extLst>
    </cfRule>
  </conditionalFormatting>
  <conditionalFormatting sqref="J30:J40">
    <cfRule type="dataBar" priority="3">
      <dataBar>
        <cfvo type="min"/>
        <cfvo type="max"/>
        <color rgb="FFFFB628"/>
      </dataBar>
      <extLst>
        <ext xmlns:x14="http://schemas.microsoft.com/office/spreadsheetml/2009/9/main" uri="{B025F937-C7B1-47D3-B67F-A62EFF666E3E}">
          <x14:id>{C32C7014-C32A-431D-B0AE-404100CD3732}</x14:id>
        </ext>
      </extLst>
    </cfRule>
  </conditionalFormatting>
  <conditionalFormatting sqref="N30:N40">
    <cfRule type="dataBar" priority="1">
      <dataBar>
        <cfvo type="min"/>
        <cfvo type="max"/>
        <color rgb="FF008AEF"/>
      </dataBar>
      <extLst>
        <ext xmlns:x14="http://schemas.microsoft.com/office/spreadsheetml/2009/9/main" uri="{B025F937-C7B1-47D3-B67F-A62EFF666E3E}">
          <x14:id>{3D90A913-CCD3-4B9F-81DE-8FE244E81B33}</x14:id>
        </ext>
      </extLst>
    </cfRule>
  </conditionalFormatting>
  <pageMargins left="0.25" right="0.25" top="0.75" bottom="0.75" header="0.3" footer="0.3"/>
  <pageSetup scale="3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D3492DAC-A3F3-4DD1-956C-27A763B2670C}">
            <x14:dataBar minLength="0" maxLength="100" border="1" negativeBarBorderColorSameAsPositive="0">
              <x14:cfvo type="autoMin"/>
              <x14:cfvo type="autoMax"/>
              <x14:borderColor rgb="FF008AEF"/>
              <x14:negativeFillColor rgb="FFFF0000"/>
              <x14:negativeBorderColor rgb="FFFF0000"/>
              <x14:axisColor rgb="FF000000"/>
            </x14:dataBar>
          </x14:cfRule>
          <xm:sqref>M29</xm:sqref>
        </x14:conditionalFormatting>
        <x14:conditionalFormatting xmlns:xm="http://schemas.microsoft.com/office/excel/2006/main">
          <x14:cfRule type="dataBar" id="{434C6060-B8EC-48CB-89F2-6E478299C264}">
            <x14:dataBar minLength="0" maxLength="100" border="1" negativeBarBorderColorSameAsPositive="0">
              <x14:cfvo type="autoMin"/>
              <x14:cfvo type="autoMax"/>
              <x14:borderColor theme="6" tint="0.39997558519241921"/>
              <x14:negativeFillColor rgb="FFFF0000"/>
              <x14:negativeBorderColor rgb="FFFF0000"/>
              <x14:axisColor rgb="FF000000"/>
            </x14:dataBar>
          </x14:cfRule>
          <xm:sqref>M30:M40</xm:sqref>
        </x14:conditionalFormatting>
        <x14:conditionalFormatting xmlns:xm="http://schemas.microsoft.com/office/excel/2006/main">
          <x14:cfRule type="dataBar" id="{19613754-96AB-4F86-A9FC-C94C7B4606D3}">
            <x14:dataBar minLength="0" maxLength="100" border="1" negativeBarBorderColorSameAsPositive="0">
              <x14:cfvo type="autoMin"/>
              <x14:cfvo type="autoMax"/>
              <x14:borderColor theme="4" tint="0.39997558519241921"/>
              <x14:negativeFillColor rgb="FFFF0000"/>
              <x14:negativeBorderColor rgb="FFFF0000"/>
              <x14:axisColor rgb="FF000000"/>
            </x14:dataBar>
          </x14:cfRule>
          <xm:sqref>K30:K40</xm:sqref>
        </x14:conditionalFormatting>
        <x14:conditionalFormatting xmlns:xm="http://schemas.microsoft.com/office/excel/2006/main">
          <x14:cfRule type="dataBar" id="{C32C7014-C32A-431D-B0AE-404100CD3732}">
            <x14:dataBar minLength="0" maxLength="100" border="1" negativeBarBorderColorSameAsPositive="0">
              <x14:cfvo type="autoMin"/>
              <x14:cfvo type="autoMax"/>
              <x14:borderColor rgb="FFFFB628"/>
              <x14:negativeFillColor rgb="FFFF0000"/>
              <x14:negativeBorderColor rgb="FFFF0000"/>
              <x14:axisColor rgb="FF000000"/>
            </x14:dataBar>
          </x14:cfRule>
          <xm:sqref>J30:J40</xm:sqref>
        </x14:conditionalFormatting>
        <x14:conditionalFormatting xmlns:xm="http://schemas.microsoft.com/office/excel/2006/main">
          <x14:cfRule type="dataBar" id="{3D90A913-CCD3-4B9F-81DE-8FE244E81B33}">
            <x14:dataBar minLength="0" maxLength="100" border="1" negativeBarBorderColorSameAsPositive="0">
              <x14:cfvo type="autoMin"/>
              <x14:cfvo type="autoMax"/>
              <x14:borderColor rgb="FF008AEF"/>
              <x14:negativeFillColor rgb="FFFF0000"/>
              <x14:negativeBorderColor rgb="FFFF0000"/>
              <x14:axisColor rgb="FF000000"/>
            </x14:dataBar>
          </x14:cfRule>
          <xm:sqref>N30:N40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R57"/>
  <sheetViews>
    <sheetView showGridLines="0" zoomScale="50" zoomScaleNormal="50" workbookViewId="0">
      <selection activeCell="K49" sqref="K49"/>
    </sheetView>
  </sheetViews>
  <sheetFormatPr defaultRowHeight="14.25" x14ac:dyDescent="0.2"/>
  <cols>
    <col min="1" max="1" width="3.375" customWidth="1"/>
    <col min="2" max="2" width="18.625" customWidth="1"/>
    <col min="3" max="3" width="23.5" customWidth="1"/>
    <col min="4" max="4" width="18.625" customWidth="1"/>
    <col min="5" max="5" width="18.125" customWidth="1"/>
    <col min="6" max="6" width="21.125" customWidth="1"/>
    <col min="7" max="7" width="13.625" customWidth="1"/>
    <col min="8" max="8" width="1.625" customWidth="1"/>
    <col min="9" max="9" width="16.625" customWidth="1"/>
    <col min="10" max="10" width="20.375" customWidth="1"/>
    <col min="11" max="11" width="20.875" customWidth="1"/>
    <col min="12" max="12" width="19" customWidth="1"/>
    <col min="13" max="13" width="21.625" customWidth="1"/>
    <col min="14" max="14" width="18.625" customWidth="1"/>
    <col min="15" max="15" width="17.125" customWidth="1"/>
    <col min="16" max="16" width="16.125" customWidth="1"/>
    <col min="17" max="17" width="2.625" customWidth="1"/>
  </cols>
  <sheetData>
    <row r="1" spans="2:13" ht="21" thickBot="1" x14ac:dyDescent="0.35">
      <c r="B1" s="36" t="s">
        <v>147</v>
      </c>
      <c r="C1" s="4"/>
      <c r="D1" s="4"/>
      <c r="E1" s="3"/>
      <c r="F1" s="3"/>
      <c r="G1" s="3"/>
      <c r="H1" s="3"/>
      <c r="I1" s="3"/>
      <c r="J1" s="3"/>
      <c r="K1" s="3"/>
    </row>
    <row r="2" spans="2:13" ht="16.5" thickTop="1" thickBot="1" x14ac:dyDescent="0.3">
      <c r="B2" s="6"/>
      <c r="C2" s="6"/>
      <c r="D2" s="6"/>
      <c r="E2" s="7"/>
      <c r="F2" s="7"/>
      <c r="G2" s="7"/>
      <c r="H2" s="7"/>
      <c r="I2" s="7"/>
      <c r="J2" s="7"/>
      <c r="K2" s="7"/>
      <c r="L2" s="7"/>
      <c r="M2" s="7"/>
    </row>
    <row r="3" spans="2:13" ht="25.5" customHeight="1" thickBot="1" x14ac:dyDescent="0.25">
      <c r="B3" s="257" t="s">
        <v>5</v>
      </c>
      <c r="C3" s="255" t="s">
        <v>69</v>
      </c>
      <c r="D3" s="256" t="s">
        <v>37</v>
      </c>
      <c r="E3" s="3"/>
      <c r="F3" s="3"/>
      <c r="G3" s="3"/>
      <c r="H3" s="3"/>
      <c r="I3" s="3"/>
      <c r="J3" s="3"/>
      <c r="K3" s="3"/>
      <c r="L3" s="3"/>
      <c r="M3" s="3"/>
    </row>
    <row r="4" spans="2:13" ht="15" x14ac:dyDescent="0.25">
      <c r="B4" s="4"/>
      <c r="C4" s="4"/>
      <c r="D4" s="4"/>
      <c r="E4" s="3"/>
      <c r="F4" s="3"/>
      <c r="G4" s="3"/>
      <c r="H4" s="3"/>
      <c r="I4" s="3"/>
      <c r="J4" s="3"/>
      <c r="K4" s="3"/>
    </row>
    <row r="5" spans="2:13" ht="15" x14ac:dyDescent="0.25">
      <c r="B5" s="4"/>
      <c r="C5" s="4"/>
      <c r="D5" s="4"/>
      <c r="E5" s="3"/>
      <c r="F5" s="3"/>
      <c r="G5" s="3"/>
      <c r="H5" s="3"/>
      <c r="I5" s="3"/>
      <c r="J5" s="3"/>
      <c r="K5" s="3"/>
    </row>
    <row r="6" spans="2:13" ht="15" x14ac:dyDescent="0.25">
      <c r="B6" s="4"/>
      <c r="C6" s="4"/>
      <c r="D6" s="4"/>
      <c r="E6" s="3"/>
      <c r="F6" s="3"/>
      <c r="G6" s="3"/>
      <c r="H6" s="3"/>
      <c r="I6" s="3"/>
      <c r="J6" s="3"/>
      <c r="K6" s="3"/>
    </row>
    <row r="7" spans="2:13" ht="15" x14ac:dyDescent="0.25">
      <c r="B7" s="4"/>
      <c r="C7" s="4"/>
      <c r="D7" s="4"/>
      <c r="E7" s="3"/>
      <c r="F7" s="3"/>
      <c r="G7" s="3"/>
      <c r="H7" s="3"/>
      <c r="I7" s="3"/>
      <c r="J7" s="3"/>
      <c r="K7" s="3"/>
    </row>
    <row r="8" spans="2:13" ht="15" x14ac:dyDescent="0.25">
      <c r="B8" s="4"/>
      <c r="C8" s="4"/>
      <c r="D8" s="4"/>
      <c r="E8" s="3"/>
      <c r="F8" s="3"/>
      <c r="G8" s="3"/>
      <c r="H8" s="3"/>
      <c r="I8" s="3"/>
      <c r="J8" s="3"/>
      <c r="K8" s="3"/>
    </row>
    <row r="9" spans="2:13" ht="15" x14ac:dyDescent="0.25">
      <c r="B9" s="4"/>
      <c r="C9" s="4"/>
      <c r="D9" s="4"/>
      <c r="E9" s="3"/>
      <c r="F9" s="3"/>
      <c r="G9" s="3"/>
      <c r="H9" s="3"/>
      <c r="I9" s="3"/>
      <c r="J9" s="3"/>
      <c r="K9" s="3"/>
    </row>
    <row r="10" spans="2:13" ht="15" x14ac:dyDescent="0.25">
      <c r="B10" s="4"/>
      <c r="C10" s="4"/>
      <c r="D10" s="4"/>
      <c r="E10" s="3"/>
      <c r="F10" s="3"/>
      <c r="G10" s="3"/>
      <c r="H10" s="3"/>
      <c r="I10" s="3"/>
      <c r="J10" s="3"/>
      <c r="K10" s="3"/>
    </row>
    <row r="11" spans="2:13" ht="15" x14ac:dyDescent="0.25">
      <c r="B11" s="4"/>
      <c r="C11" s="4"/>
      <c r="D11" s="4"/>
      <c r="E11" s="3"/>
      <c r="F11" s="3"/>
      <c r="G11" s="3"/>
      <c r="H11" s="3"/>
      <c r="I11" s="3"/>
      <c r="J11" s="3"/>
      <c r="K11" s="3"/>
    </row>
    <row r="12" spans="2:13" ht="15" x14ac:dyDescent="0.25">
      <c r="B12" s="4"/>
      <c r="C12" s="4"/>
      <c r="D12" s="4"/>
      <c r="E12" s="3"/>
      <c r="F12" s="3"/>
      <c r="G12" s="3"/>
      <c r="H12" s="3"/>
      <c r="I12" s="3"/>
      <c r="J12" s="3"/>
      <c r="K12" s="3"/>
    </row>
    <row r="13" spans="2:13" ht="15" x14ac:dyDescent="0.25">
      <c r="B13" s="4"/>
      <c r="C13" s="4"/>
      <c r="D13" s="4"/>
      <c r="E13" s="3"/>
      <c r="F13" s="3"/>
      <c r="G13" s="3"/>
      <c r="H13" s="3"/>
      <c r="I13" s="3"/>
      <c r="J13" s="3"/>
      <c r="K13" s="3"/>
    </row>
    <row r="14" spans="2:13" ht="15" x14ac:dyDescent="0.25">
      <c r="B14" s="4"/>
      <c r="C14" s="4"/>
      <c r="D14" s="4"/>
      <c r="E14" s="3"/>
      <c r="F14" s="3"/>
      <c r="G14" s="3"/>
      <c r="H14" s="3"/>
      <c r="I14" s="3"/>
      <c r="J14" s="3"/>
      <c r="K14" s="3"/>
    </row>
    <row r="15" spans="2:13" ht="15" x14ac:dyDescent="0.25">
      <c r="B15" s="4"/>
      <c r="C15" s="4"/>
      <c r="D15" s="4"/>
      <c r="E15" s="3"/>
      <c r="F15" s="3"/>
      <c r="G15" s="3"/>
      <c r="H15" s="3"/>
      <c r="I15" s="3"/>
      <c r="J15" s="3"/>
      <c r="K15" s="3"/>
    </row>
    <row r="16" spans="2:13" ht="15" x14ac:dyDescent="0.25">
      <c r="B16" s="4"/>
      <c r="C16" s="4"/>
      <c r="D16" s="4"/>
      <c r="E16" s="3"/>
      <c r="F16" s="3"/>
      <c r="G16" s="3"/>
      <c r="H16" s="3"/>
      <c r="I16" s="3"/>
      <c r="J16" s="3"/>
      <c r="K16" s="3"/>
    </row>
    <row r="17" spans="2:18" ht="15" x14ac:dyDescent="0.25">
      <c r="B17" s="4"/>
      <c r="C17" s="4"/>
      <c r="D17" s="4"/>
      <c r="E17" s="3"/>
      <c r="F17" s="3"/>
      <c r="G17" s="3"/>
      <c r="H17" s="3"/>
      <c r="I17" s="3"/>
      <c r="J17" s="3"/>
      <c r="K17" s="3"/>
    </row>
    <row r="18" spans="2:18" ht="15" x14ac:dyDescent="0.25">
      <c r="B18" s="4"/>
      <c r="C18" s="4"/>
      <c r="D18" s="4"/>
      <c r="E18" s="3"/>
      <c r="F18" s="3"/>
      <c r="G18" s="3"/>
      <c r="H18" s="3"/>
      <c r="I18" s="3"/>
      <c r="J18" s="3"/>
      <c r="K18" s="3"/>
    </row>
    <row r="19" spans="2:18" ht="15" x14ac:dyDescent="0.25">
      <c r="B19" s="4"/>
      <c r="C19" s="4"/>
      <c r="D19" s="4"/>
      <c r="E19" s="3"/>
      <c r="F19" s="3"/>
      <c r="G19" s="3"/>
      <c r="H19" s="3"/>
      <c r="I19" s="3"/>
      <c r="J19" s="3"/>
      <c r="K19" s="3"/>
    </row>
    <row r="20" spans="2:18" ht="15" x14ac:dyDescent="0.25">
      <c r="B20" s="4"/>
      <c r="C20" s="4"/>
      <c r="D20" s="4"/>
      <c r="E20" s="3"/>
      <c r="F20" s="3"/>
      <c r="G20" s="3"/>
      <c r="H20" s="3"/>
      <c r="I20" s="3"/>
      <c r="J20" s="3"/>
      <c r="K20" s="3"/>
    </row>
    <row r="21" spans="2:18" ht="15" x14ac:dyDescent="0.25">
      <c r="B21" s="4"/>
      <c r="C21" s="4"/>
      <c r="D21" s="4"/>
      <c r="E21" s="3"/>
      <c r="F21" s="3"/>
      <c r="G21" s="3"/>
      <c r="H21" s="3"/>
      <c r="I21" s="3"/>
      <c r="J21" s="3"/>
      <c r="K21" s="3"/>
    </row>
    <row r="22" spans="2:18" ht="15" x14ac:dyDescent="0.25">
      <c r="B22" s="4"/>
      <c r="C22" s="4"/>
      <c r="D22" s="4"/>
      <c r="E22" s="3"/>
      <c r="F22" s="3"/>
      <c r="G22" s="3"/>
      <c r="H22" s="3"/>
      <c r="I22" s="3"/>
      <c r="J22" s="3"/>
      <c r="K22" s="3"/>
    </row>
    <row r="23" spans="2:18" ht="15" x14ac:dyDescent="0.25">
      <c r="B23" s="4"/>
      <c r="C23" s="4"/>
      <c r="D23" s="4"/>
      <c r="E23" s="3"/>
      <c r="F23" s="3"/>
      <c r="G23" s="3"/>
      <c r="H23" s="3"/>
      <c r="I23" s="3"/>
      <c r="J23" s="3"/>
      <c r="K23" s="3"/>
    </row>
    <row r="24" spans="2:18" ht="15" x14ac:dyDescent="0.25">
      <c r="B24" s="4"/>
      <c r="C24" s="4"/>
      <c r="D24" s="4"/>
      <c r="E24" s="3"/>
      <c r="F24" s="3"/>
      <c r="G24" s="3"/>
      <c r="H24" s="3"/>
      <c r="I24" s="3"/>
      <c r="J24" s="3"/>
      <c r="K24" s="3"/>
    </row>
    <row r="25" spans="2:18" ht="15" x14ac:dyDescent="0.25">
      <c r="B25" s="4"/>
      <c r="C25" s="4"/>
      <c r="D25" s="4"/>
      <c r="E25" s="3"/>
      <c r="F25" s="3"/>
      <c r="G25" s="3"/>
      <c r="H25" s="3"/>
      <c r="I25" s="3"/>
      <c r="J25" s="3"/>
      <c r="K25" s="3"/>
    </row>
    <row r="26" spans="2:18" ht="15" x14ac:dyDescent="0.25">
      <c r="B26" s="4"/>
      <c r="C26" s="4"/>
      <c r="D26" s="4"/>
      <c r="E26" s="3"/>
      <c r="F26" s="3"/>
      <c r="G26" s="3"/>
      <c r="H26" s="3"/>
      <c r="I26" s="3"/>
      <c r="J26" s="3"/>
      <c r="K26" s="3"/>
    </row>
    <row r="27" spans="2:18" ht="17.25" customHeight="1" x14ac:dyDescent="0.25">
      <c r="B27" s="4"/>
      <c r="C27" s="4"/>
      <c r="D27" s="4"/>
      <c r="E27" s="3"/>
      <c r="F27" s="3"/>
      <c r="G27" s="3"/>
      <c r="H27" s="3"/>
      <c r="I27" s="3"/>
      <c r="J27" s="3"/>
      <c r="K27" s="3"/>
    </row>
    <row r="28" spans="2:18" ht="9.75" customHeight="1" x14ac:dyDescent="0.25">
      <c r="B28" s="4"/>
      <c r="C28" s="4"/>
      <c r="D28" s="4"/>
      <c r="E28" s="3"/>
      <c r="F28" s="3"/>
      <c r="G28" s="3"/>
      <c r="H28" s="97"/>
      <c r="I28" s="97"/>
      <c r="J28" s="97"/>
      <c r="K28" s="97"/>
      <c r="L28" s="48"/>
      <c r="M28" s="48"/>
      <c r="N28" s="48"/>
      <c r="O28" s="48"/>
      <c r="P28" s="48"/>
      <c r="Q28" s="48"/>
    </row>
    <row r="29" spans="2:18" ht="19.5" customHeight="1" x14ac:dyDescent="0.2">
      <c r="H29" s="97"/>
      <c r="I29" s="97"/>
      <c r="J29" s="97"/>
      <c r="K29" s="97"/>
      <c r="L29" s="97"/>
      <c r="M29" s="97"/>
      <c r="N29" s="275" t="s">
        <v>176</v>
      </c>
      <c r="O29" s="275"/>
      <c r="P29" s="275"/>
      <c r="Q29" s="97"/>
      <c r="R29" s="48"/>
    </row>
    <row r="30" spans="2:18" ht="57" customHeight="1" x14ac:dyDescent="0.2">
      <c r="H30" s="97"/>
      <c r="I30" s="180" t="s">
        <v>0</v>
      </c>
      <c r="J30" s="181" t="s">
        <v>116</v>
      </c>
      <c r="K30" s="181" t="s">
        <v>80</v>
      </c>
      <c r="L30" s="181" t="s">
        <v>81</v>
      </c>
      <c r="M30" s="181" t="s">
        <v>177</v>
      </c>
      <c r="N30" s="181" t="s">
        <v>117</v>
      </c>
      <c r="O30" s="181" t="s">
        <v>82</v>
      </c>
      <c r="P30" s="181" t="s">
        <v>22</v>
      </c>
      <c r="Q30" s="97"/>
      <c r="R30" s="48"/>
    </row>
    <row r="31" spans="2:18" ht="24.95" customHeight="1" x14ac:dyDescent="0.2">
      <c r="H31" s="97"/>
      <c r="I31" s="160">
        <v>2011</v>
      </c>
      <c r="J31" s="223">
        <v>729590</v>
      </c>
      <c r="K31" s="225">
        <v>1569224</v>
      </c>
      <c r="L31" s="225">
        <f>K31+J31</f>
        <v>2298814</v>
      </c>
      <c r="M31" s="223">
        <f>'1 - Net Operating Revenues'!O33</f>
        <v>59981702</v>
      </c>
      <c r="N31" s="224">
        <f>J31/M31</f>
        <v>1.216354280843848E-2</v>
      </c>
      <c r="O31" s="224">
        <f t="shared" ref="O31:O41" si="0">K31/M31</f>
        <v>2.6161711783370203E-2</v>
      </c>
      <c r="P31" s="224">
        <f t="shared" ref="P31:P41" si="1">L31/M31</f>
        <v>3.8325254591808681E-2</v>
      </c>
      <c r="Q31" s="97"/>
      <c r="R31" s="252"/>
    </row>
    <row r="32" spans="2:18" ht="24.95" customHeight="1" x14ac:dyDescent="0.2">
      <c r="H32" s="97"/>
      <c r="I32" s="160">
        <v>2012</v>
      </c>
      <c r="J32" s="223">
        <v>682891</v>
      </c>
      <c r="K32" s="225">
        <v>1519254</v>
      </c>
      <c r="L32" s="225">
        <f t="shared" ref="L32:L41" si="2">K32+J32</f>
        <v>2202145</v>
      </c>
      <c r="M32" s="223">
        <f>'1 - Net Operating Revenues'!O34</f>
        <v>62660469</v>
      </c>
      <c r="N32" s="224">
        <f t="shared" ref="N32:N41" si="3">J32/M32</f>
        <v>1.0898274636278257E-2</v>
      </c>
      <c r="O32" s="224">
        <f t="shared" si="0"/>
        <v>2.4245812778707417E-2</v>
      </c>
      <c r="P32" s="224">
        <f t="shared" si="1"/>
        <v>3.5144087414985675E-2</v>
      </c>
      <c r="Q32" s="97"/>
      <c r="R32" s="252"/>
    </row>
    <row r="33" spans="8:18" ht="24.95" customHeight="1" x14ac:dyDescent="0.2">
      <c r="H33" s="97"/>
      <c r="I33" s="160">
        <v>2013</v>
      </c>
      <c r="J33" s="223">
        <v>593919</v>
      </c>
      <c r="K33" s="225">
        <v>1479235</v>
      </c>
      <c r="L33" s="225">
        <f t="shared" si="2"/>
        <v>2073154</v>
      </c>
      <c r="M33" s="223">
        <f>'1 - Net Operating Revenues'!O35</f>
        <v>64280962</v>
      </c>
      <c r="N33" s="224">
        <f t="shared" si="3"/>
        <v>9.2394230192136828E-3</v>
      </c>
      <c r="O33" s="224">
        <f t="shared" si="0"/>
        <v>2.3012023373265633E-2</v>
      </c>
      <c r="P33" s="224">
        <f t="shared" si="1"/>
        <v>3.2251446392479316E-2</v>
      </c>
      <c r="Q33" s="97"/>
      <c r="R33" s="252"/>
    </row>
    <row r="34" spans="8:18" ht="24.95" customHeight="1" x14ac:dyDescent="0.2">
      <c r="H34" s="97"/>
      <c r="I34" s="160">
        <v>2014</v>
      </c>
      <c r="J34" s="223">
        <v>946694</v>
      </c>
      <c r="K34" s="225">
        <v>8149600</v>
      </c>
      <c r="L34" s="225">
        <f t="shared" si="2"/>
        <v>9096294</v>
      </c>
      <c r="M34" s="223">
        <f>'1 - Net Operating Revenues'!O36</f>
        <v>67036923</v>
      </c>
      <c r="N34" s="224">
        <f t="shared" si="3"/>
        <v>1.4121978719100816E-2</v>
      </c>
      <c r="O34" s="224">
        <f t="shared" si="0"/>
        <v>0.12156882558586407</v>
      </c>
      <c r="P34" s="224">
        <f t="shared" si="1"/>
        <v>0.13569080430496488</v>
      </c>
      <c r="Q34" s="97"/>
      <c r="R34" s="252"/>
    </row>
    <row r="35" spans="8:18" ht="24.95" customHeight="1" x14ac:dyDescent="0.2">
      <c r="H35" s="97"/>
      <c r="I35" s="160">
        <v>2015</v>
      </c>
      <c r="J35" s="223">
        <v>1163445</v>
      </c>
      <c r="K35" s="225">
        <v>7735127</v>
      </c>
      <c r="L35" s="225">
        <f t="shared" si="2"/>
        <v>8898572</v>
      </c>
      <c r="M35" s="223">
        <f>'1 - Net Operating Revenues'!O37</f>
        <v>64750588</v>
      </c>
      <c r="N35" s="224">
        <f t="shared" si="3"/>
        <v>1.7968099378495219E-2</v>
      </c>
      <c r="O35" s="224">
        <f t="shared" si="0"/>
        <v>0.11946033602042347</v>
      </c>
      <c r="P35" s="224">
        <f t="shared" si="1"/>
        <v>0.13742843539891869</v>
      </c>
      <c r="Q35" s="97"/>
      <c r="R35" s="252"/>
    </row>
    <row r="36" spans="8:18" ht="24.95" customHeight="1" x14ac:dyDescent="0.2">
      <c r="H36" s="97"/>
      <c r="I36" s="160">
        <v>2016</v>
      </c>
      <c r="J36" s="223">
        <v>663187</v>
      </c>
      <c r="K36" s="225">
        <v>8150375</v>
      </c>
      <c r="L36" s="225">
        <f t="shared" si="2"/>
        <v>8813562</v>
      </c>
      <c r="M36" s="223">
        <f>'1 - Net Operating Revenues'!O38</f>
        <v>69771723</v>
      </c>
      <c r="N36" s="224">
        <f t="shared" si="3"/>
        <v>9.5050970720617009E-3</v>
      </c>
      <c r="O36" s="224">
        <f t="shared" si="0"/>
        <v>0.11681487355558068</v>
      </c>
      <c r="P36" s="224">
        <f t="shared" si="1"/>
        <v>0.12631997062764239</v>
      </c>
      <c r="Q36" s="97"/>
      <c r="R36" s="252"/>
    </row>
    <row r="37" spans="8:18" ht="24.95" customHeight="1" x14ac:dyDescent="0.2">
      <c r="H37" s="97"/>
      <c r="I37" s="160">
        <v>2017</v>
      </c>
      <c r="J37" s="223">
        <v>712877</v>
      </c>
      <c r="K37" s="225">
        <v>7938491</v>
      </c>
      <c r="L37" s="225">
        <f t="shared" si="2"/>
        <v>8651368</v>
      </c>
      <c r="M37" s="223">
        <f>'1 - Net Operating Revenues'!O39</f>
        <v>74095958</v>
      </c>
      <c r="N37" s="224">
        <f t="shared" si="3"/>
        <v>9.620997139951952E-3</v>
      </c>
      <c r="O37" s="224">
        <f t="shared" si="0"/>
        <v>0.10713797640621638</v>
      </c>
      <c r="P37" s="224">
        <f t="shared" si="1"/>
        <v>0.11675897354616833</v>
      </c>
      <c r="Q37" s="97"/>
      <c r="R37" s="252"/>
    </row>
    <row r="38" spans="8:18" ht="24.95" customHeight="1" x14ac:dyDescent="0.2">
      <c r="H38" s="97"/>
      <c r="I38" s="160">
        <v>2018</v>
      </c>
      <c r="J38" s="223">
        <v>342856</v>
      </c>
      <c r="K38" s="225">
        <v>8199751</v>
      </c>
      <c r="L38" s="225">
        <f t="shared" si="2"/>
        <v>8542607</v>
      </c>
      <c r="M38" s="223">
        <f>'1 - Net Operating Revenues'!O40</f>
        <v>76063236</v>
      </c>
      <c r="N38" s="224">
        <f t="shared" si="3"/>
        <v>4.5075126701156912E-3</v>
      </c>
      <c r="O38" s="224">
        <f t="shared" si="0"/>
        <v>0.10780176378506957</v>
      </c>
      <c r="P38" s="224">
        <f t="shared" si="1"/>
        <v>0.11230927645518526</v>
      </c>
      <c r="Q38" s="97"/>
      <c r="R38" s="252"/>
    </row>
    <row r="39" spans="8:18" ht="24.95" customHeight="1" x14ac:dyDescent="0.2">
      <c r="H39" s="97"/>
      <c r="I39" s="160">
        <v>2019</v>
      </c>
      <c r="J39" s="223">
        <v>389636</v>
      </c>
      <c r="K39" s="225">
        <v>7985650</v>
      </c>
      <c r="L39" s="225">
        <f t="shared" si="2"/>
        <v>8375286</v>
      </c>
      <c r="M39" s="223">
        <f>'1 - Net Operating Revenues'!O41</f>
        <v>80661919</v>
      </c>
      <c r="N39" s="224">
        <f t="shared" si="3"/>
        <v>4.830482646960085E-3</v>
      </c>
      <c r="O39" s="224">
        <f t="shared" si="0"/>
        <v>9.9001487926415443E-2</v>
      </c>
      <c r="P39" s="224">
        <f t="shared" si="1"/>
        <v>0.10383197057337552</v>
      </c>
      <c r="Q39" s="97"/>
      <c r="R39" s="252"/>
    </row>
    <row r="40" spans="8:18" ht="24.95" customHeight="1" x14ac:dyDescent="0.2">
      <c r="H40" s="97"/>
      <c r="I40" s="160">
        <v>2020</v>
      </c>
      <c r="J40" s="223">
        <v>746146</v>
      </c>
      <c r="K40" s="225">
        <v>7755026</v>
      </c>
      <c r="L40" s="225">
        <f t="shared" si="2"/>
        <v>8501172</v>
      </c>
      <c r="M40" s="223">
        <f>'1 - Net Operating Revenues'!O42</f>
        <v>83616737</v>
      </c>
      <c r="N40" s="224">
        <f t="shared" si="3"/>
        <v>8.923404892013426E-3</v>
      </c>
      <c r="O40" s="224">
        <f t="shared" si="0"/>
        <v>9.2744901059700527E-2</v>
      </c>
      <c r="P40" s="224">
        <f t="shared" si="1"/>
        <v>0.10166830595171394</v>
      </c>
      <c r="Q40" s="97"/>
      <c r="R40" s="252"/>
    </row>
    <row r="41" spans="8:18" ht="24.95" customHeight="1" x14ac:dyDescent="0.2">
      <c r="H41" s="97"/>
      <c r="I41" s="160">
        <v>2021</v>
      </c>
      <c r="J41" s="223">
        <v>944408</v>
      </c>
      <c r="K41" s="225">
        <v>7546959</v>
      </c>
      <c r="L41" s="225">
        <f t="shared" si="2"/>
        <v>8491367</v>
      </c>
      <c r="M41" s="223">
        <f>'1 - Net Operating Revenues'!O43</f>
        <v>87712017</v>
      </c>
      <c r="N41" s="224">
        <f t="shared" si="3"/>
        <v>1.07671449397863E-2</v>
      </c>
      <c r="O41" s="224">
        <f t="shared" si="0"/>
        <v>8.604247465886003E-2</v>
      </c>
      <c r="P41" s="224">
        <f t="shared" si="1"/>
        <v>9.6809619598646326E-2</v>
      </c>
      <c r="Q41" s="97"/>
      <c r="R41" s="252"/>
    </row>
    <row r="42" spans="8:18" x14ac:dyDescent="0.2">
      <c r="H42" s="97"/>
      <c r="I42" s="236" t="s">
        <v>204</v>
      </c>
      <c r="J42" s="97"/>
      <c r="K42" s="97"/>
      <c r="L42" s="97"/>
      <c r="M42" s="97"/>
      <c r="N42" s="97"/>
      <c r="O42" s="97"/>
      <c r="P42" s="97"/>
      <c r="Q42" s="97"/>
      <c r="R42" s="48"/>
    </row>
    <row r="43" spans="8:18" x14ac:dyDescent="0.2">
      <c r="N43" s="48"/>
      <c r="O43" s="48"/>
      <c r="P43" s="48"/>
      <c r="Q43" s="48"/>
      <c r="R43" s="48"/>
    </row>
    <row r="47" spans="8:18" ht="15.75" x14ac:dyDescent="0.2">
      <c r="I47" s="160"/>
    </row>
    <row r="48" spans="8:18" ht="15.75" x14ac:dyDescent="0.2">
      <c r="I48" s="160"/>
    </row>
    <row r="49" spans="9:9" ht="15.75" x14ac:dyDescent="0.2">
      <c r="I49" s="160"/>
    </row>
    <row r="50" spans="9:9" ht="15.75" x14ac:dyDescent="0.2">
      <c r="I50" s="160"/>
    </row>
    <row r="51" spans="9:9" ht="15.75" x14ac:dyDescent="0.2">
      <c r="I51" s="160"/>
    </row>
    <row r="52" spans="9:9" ht="15.75" x14ac:dyDescent="0.2">
      <c r="I52" s="160"/>
    </row>
    <row r="53" spans="9:9" ht="15.75" x14ac:dyDescent="0.2">
      <c r="I53" s="160"/>
    </row>
    <row r="54" spans="9:9" ht="15.75" x14ac:dyDescent="0.2">
      <c r="I54" s="160"/>
    </row>
    <row r="55" spans="9:9" ht="15.75" x14ac:dyDescent="0.2">
      <c r="I55" s="160"/>
    </row>
    <row r="56" spans="9:9" ht="15.75" x14ac:dyDescent="0.2">
      <c r="I56" s="160"/>
    </row>
    <row r="57" spans="9:9" ht="15.75" x14ac:dyDescent="0.2">
      <c r="I57" s="160"/>
    </row>
  </sheetData>
  <sheetProtection algorithmName="SHA-512" hashValue="InaXnL1QmunibU22kMebr12Y61YDeWEvXYi9UKmd52WVQfieJ9WFs7JjLaEZDQ8AsnqXnSwHfOLVBbuAu05MrQ==" saltValue="ZTH48nYl2rO1Lr5p5B01PA==" spinCount="100000" sheet="1" objects="1" scenarios="1"/>
  <mergeCells count="1">
    <mergeCell ref="N29:P29"/>
  </mergeCells>
  <conditionalFormatting sqref="K31:K41">
    <cfRule type="dataBar" priority="7">
      <dataBar>
        <cfvo type="min"/>
        <cfvo type="max"/>
        <color rgb="FFFF555A"/>
      </dataBar>
      <extLst>
        <ext xmlns:x14="http://schemas.microsoft.com/office/spreadsheetml/2009/9/main" uri="{B025F937-C7B1-47D3-B67F-A62EFF666E3E}">
          <x14:id>{B7C013F7-6A9C-4B5F-8F6F-CA09A96978BA}</x14:id>
        </ext>
      </extLst>
    </cfRule>
  </conditionalFormatting>
  <conditionalFormatting sqref="O31:O41">
    <cfRule type="dataBar" priority="6">
      <dataBar>
        <cfvo type="min"/>
        <cfvo type="max"/>
        <color rgb="FFFF555A"/>
      </dataBar>
      <extLst>
        <ext xmlns:x14="http://schemas.microsoft.com/office/spreadsheetml/2009/9/main" uri="{B025F937-C7B1-47D3-B67F-A62EFF666E3E}">
          <x14:id>{47BEFAA1-DAA9-482A-962B-9B28EF674DD2}</x14:id>
        </ext>
      </extLst>
    </cfRule>
  </conditionalFormatting>
  <conditionalFormatting sqref="L31:L41">
    <cfRule type="dataBar" priority="5">
      <dataBar>
        <cfvo type="min"/>
        <cfvo type="max"/>
        <color theme="7" tint="0.39997558519241921"/>
      </dataBar>
      <extLst>
        <ext xmlns:x14="http://schemas.microsoft.com/office/spreadsheetml/2009/9/main" uri="{B025F937-C7B1-47D3-B67F-A62EFF666E3E}">
          <x14:id>{E63999F2-536B-4460-96BF-7F356439E0A6}</x14:id>
        </ext>
      </extLst>
    </cfRule>
  </conditionalFormatting>
  <conditionalFormatting sqref="P31:P41">
    <cfRule type="dataBar" priority="4">
      <dataBar>
        <cfvo type="min"/>
        <cfvo type="max"/>
        <color theme="7" tint="0.39997558519241921"/>
      </dataBar>
      <extLst>
        <ext xmlns:x14="http://schemas.microsoft.com/office/spreadsheetml/2009/9/main" uri="{B025F937-C7B1-47D3-B67F-A62EFF666E3E}">
          <x14:id>{0C671049-611B-4D95-A592-1204D0E3B1D2}</x14:id>
        </ext>
      </extLst>
    </cfRule>
  </conditionalFormatting>
  <conditionalFormatting sqref="J31:J41">
    <cfRule type="dataBar" priority="3">
      <dataBar>
        <cfvo type="min"/>
        <cfvo type="max"/>
        <color rgb="FF638EC6"/>
      </dataBar>
      <extLst>
        <ext xmlns:x14="http://schemas.microsoft.com/office/spreadsheetml/2009/9/main" uri="{B025F937-C7B1-47D3-B67F-A62EFF666E3E}">
          <x14:id>{7F0305EC-C466-4D55-BA47-2E9B383223E0}</x14:id>
        </ext>
      </extLst>
    </cfRule>
  </conditionalFormatting>
  <conditionalFormatting sqref="N31:N41">
    <cfRule type="dataBar" priority="2">
      <dataBar>
        <cfvo type="min"/>
        <cfvo type="max"/>
        <color rgb="FF638EC6"/>
      </dataBar>
      <extLst>
        <ext xmlns:x14="http://schemas.microsoft.com/office/spreadsheetml/2009/9/main" uri="{B025F937-C7B1-47D3-B67F-A62EFF666E3E}">
          <x14:id>{C75246D8-BE22-4419-B683-AD534EA1B6B3}</x14:id>
        </ext>
      </extLst>
    </cfRule>
  </conditionalFormatting>
  <conditionalFormatting sqref="M31:M41">
    <cfRule type="dataBar" priority="1">
      <dataBar>
        <cfvo type="min"/>
        <cfvo type="max"/>
        <color theme="8" tint="0.39997558519241921"/>
      </dataBar>
      <extLst>
        <ext xmlns:x14="http://schemas.microsoft.com/office/spreadsheetml/2009/9/main" uri="{B025F937-C7B1-47D3-B67F-A62EFF666E3E}">
          <x14:id>{04DDD47E-EF9B-40B8-8956-A52519B74E82}</x14:id>
        </ext>
      </extLst>
    </cfRule>
  </conditionalFormatting>
  <hyperlinks>
    <hyperlink ref="I42" r:id="rId1" display="Data Source:  Schedule A Reports" xr:uid="{00000000-0004-0000-0D00-000000000000}"/>
  </hyperlinks>
  <pageMargins left="0.25" right="0.25" top="0.75" bottom="0.75" header="0.3" footer="0.3"/>
  <pageSetup scale="45" fitToHeight="0" orientation="landscape" r:id="rId2"/>
  <drawing r:id="rId3"/>
  <extLst>
    <ext xmlns:x14="http://schemas.microsoft.com/office/spreadsheetml/2009/9/main" uri="{78C0D931-6437-407d-A8EE-F0AAD7539E65}">
      <x14:conditionalFormattings>
        <x14:conditionalFormatting xmlns:xm="http://schemas.microsoft.com/office/excel/2006/main">
          <x14:cfRule type="dataBar" id="{B7C013F7-6A9C-4B5F-8F6F-CA09A96978BA}">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K31:K41</xm:sqref>
        </x14:conditionalFormatting>
        <x14:conditionalFormatting xmlns:xm="http://schemas.microsoft.com/office/excel/2006/main">
          <x14:cfRule type="dataBar" id="{47BEFAA1-DAA9-482A-962B-9B28EF674DD2}">
            <x14:dataBar minLength="0" maxLength="100" border="1" negativeBarBorderColorSameAsPositive="0">
              <x14:cfvo type="autoMin"/>
              <x14:cfvo type="autoMax"/>
              <x14:borderColor rgb="FFFF555A"/>
              <x14:negativeFillColor rgb="FFFF0000"/>
              <x14:negativeBorderColor rgb="FFFF0000"/>
              <x14:axisColor rgb="FF000000"/>
            </x14:dataBar>
          </x14:cfRule>
          <xm:sqref>O31:O41</xm:sqref>
        </x14:conditionalFormatting>
        <x14:conditionalFormatting xmlns:xm="http://schemas.microsoft.com/office/excel/2006/main">
          <x14:cfRule type="dataBar" id="{E63999F2-536B-4460-96BF-7F356439E0A6}">
            <x14:dataBar minLength="0" maxLength="100" border="1" negativeBarBorderColorSameAsPositive="0">
              <x14:cfvo type="autoMin"/>
              <x14:cfvo type="autoMax"/>
              <x14:borderColor theme="7" tint="0.59999389629810485"/>
              <x14:negativeFillColor rgb="FFFF0000"/>
              <x14:negativeBorderColor rgb="FFFF0000"/>
              <x14:axisColor rgb="FF000000"/>
            </x14:dataBar>
          </x14:cfRule>
          <xm:sqref>L31:L41</xm:sqref>
        </x14:conditionalFormatting>
        <x14:conditionalFormatting xmlns:xm="http://schemas.microsoft.com/office/excel/2006/main">
          <x14:cfRule type="dataBar" id="{0C671049-611B-4D95-A592-1204D0E3B1D2}">
            <x14:dataBar minLength="0" maxLength="100" border="1" negativeBarBorderColorSameAsPositive="0">
              <x14:cfvo type="autoMin"/>
              <x14:cfvo type="autoMax"/>
              <x14:borderColor theme="7" tint="0.59999389629810485"/>
              <x14:negativeFillColor rgb="FFFF0000"/>
              <x14:negativeBorderColor rgb="FFFF0000"/>
              <x14:axisColor rgb="FF000000"/>
            </x14:dataBar>
          </x14:cfRule>
          <xm:sqref>P31:P41</xm:sqref>
        </x14:conditionalFormatting>
        <x14:conditionalFormatting xmlns:xm="http://schemas.microsoft.com/office/excel/2006/main">
          <x14:cfRule type="dataBar" id="{7F0305EC-C466-4D55-BA47-2E9B383223E0}">
            <x14:dataBar minLength="0" maxLength="100" border="1" negativeBarBorderColorSameAsPositive="0">
              <x14:cfvo type="autoMin"/>
              <x14:cfvo type="autoMax"/>
              <x14:borderColor theme="4" tint="0.39997558519241921"/>
              <x14:negativeFillColor rgb="FFFF0000"/>
              <x14:negativeBorderColor rgb="FFFF0000"/>
              <x14:axisColor rgb="FF000000"/>
            </x14:dataBar>
          </x14:cfRule>
          <xm:sqref>J31:J41</xm:sqref>
        </x14:conditionalFormatting>
        <x14:conditionalFormatting xmlns:xm="http://schemas.microsoft.com/office/excel/2006/main">
          <x14:cfRule type="dataBar" id="{C75246D8-BE22-4419-B683-AD534EA1B6B3}">
            <x14:dataBar minLength="0" maxLength="100" border="1" negativeBarBorderColorSameAsPositive="0">
              <x14:cfvo type="autoMin"/>
              <x14:cfvo type="autoMax"/>
              <x14:borderColor theme="4" tint="0.39997558519241921"/>
              <x14:negativeFillColor rgb="FFFF0000"/>
              <x14:negativeBorderColor rgb="FFFF0000"/>
              <x14:axisColor rgb="FF000000"/>
            </x14:dataBar>
          </x14:cfRule>
          <xm:sqref>N31:N41</xm:sqref>
        </x14:conditionalFormatting>
        <x14:conditionalFormatting xmlns:xm="http://schemas.microsoft.com/office/excel/2006/main">
          <x14:cfRule type="dataBar" id="{04DDD47E-EF9B-40B8-8956-A52519B74E82}">
            <x14:dataBar minLength="0" maxLength="100" border="1">
              <x14:cfvo type="autoMin"/>
              <x14:cfvo type="autoMax"/>
              <x14:borderColor theme="8" tint="0.59999389629810485"/>
              <x14:negativeFillColor rgb="FFFF0000"/>
              <x14:axisColor rgb="FF000000"/>
            </x14:dataBar>
          </x14:cfRule>
          <xm:sqref>M31:M41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P43"/>
  <sheetViews>
    <sheetView showGridLines="0" zoomScale="77" zoomScaleNormal="100" workbookViewId="0"/>
  </sheetViews>
  <sheetFormatPr defaultRowHeight="14.25" x14ac:dyDescent="0.2"/>
  <cols>
    <col min="1" max="1" width="3.375" customWidth="1"/>
    <col min="2" max="2" width="18.625" customWidth="1"/>
    <col min="3" max="3" width="23.5" customWidth="1"/>
    <col min="4" max="4" width="20.875" customWidth="1"/>
    <col min="5" max="6" width="16.125" customWidth="1"/>
    <col min="7" max="7" width="14.125" customWidth="1"/>
    <col min="8" max="8" width="18.625" customWidth="1"/>
    <col min="9" max="9" width="19.625" customWidth="1"/>
    <col min="10" max="10" width="20" customWidth="1"/>
    <col min="11" max="12" width="19.375" customWidth="1"/>
    <col min="13" max="13" width="19.625" style="2" customWidth="1"/>
    <col min="14" max="14" width="23.5" style="2" customWidth="1"/>
    <col min="15" max="15" width="17.125" style="2" customWidth="1"/>
    <col min="16" max="16" width="1.375" customWidth="1"/>
  </cols>
  <sheetData>
    <row r="1" spans="2:13" ht="21" thickBot="1" x14ac:dyDescent="0.35">
      <c r="B1" s="36" t="s">
        <v>146</v>
      </c>
      <c r="C1" s="4"/>
      <c r="D1" s="4"/>
      <c r="E1" s="3"/>
      <c r="F1" s="3"/>
      <c r="G1" s="3"/>
      <c r="H1" s="3"/>
      <c r="I1" s="3"/>
      <c r="J1" s="3"/>
      <c r="K1" s="3"/>
    </row>
    <row r="2" spans="2:13" ht="16.5" thickTop="1" thickBot="1" x14ac:dyDescent="0.3">
      <c r="B2" s="6"/>
      <c r="C2" s="6"/>
      <c r="D2" s="6"/>
      <c r="E2" s="7"/>
      <c r="F2" s="7"/>
      <c r="G2" s="7"/>
      <c r="H2" s="7"/>
      <c r="I2" s="7"/>
      <c r="J2" s="7"/>
      <c r="K2" s="7"/>
      <c r="L2" s="7"/>
      <c r="M2" s="50"/>
    </row>
    <row r="3" spans="2:13" ht="25.5" customHeight="1" thickBot="1" x14ac:dyDescent="0.25">
      <c r="B3" s="254" t="s">
        <v>5</v>
      </c>
      <c r="C3" s="255" t="s">
        <v>69</v>
      </c>
      <c r="D3" s="262" t="s">
        <v>37</v>
      </c>
      <c r="E3" s="3"/>
      <c r="F3" s="3"/>
      <c r="G3" s="3"/>
      <c r="H3" s="3"/>
      <c r="I3" s="3"/>
      <c r="J3" s="3"/>
      <c r="K3" s="3"/>
      <c r="L3" s="3"/>
      <c r="M3" s="51"/>
    </row>
    <row r="4" spans="2:13" ht="15" x14ac:dyDescent="0.25">
      <c r="B4" s="4"/>
      <c r="C4" s="4"/>
      <c r="D4" s="4"/>
      <c r="E4" s="3"/>
      <c r="F4" s="3"/>
      <c r="G4" s="3"/>
      <c r="H4" s="3"/>
      <c r="I4" s="3"/>
      <c r="J4" s="3"/>
      <c r="K4" s="3"/>
    </row>
    <row r="5" spans="2:13" ht="15" x14ac:dyDescent="0.25">
      <c r="B5" s="4"/>
      <c r="C5" s="4"/>
      <c r="D5" s="4"/>
      <c r="E5" s="3"/>
      <c r="F5" s="3"/>
      <c r="G5" s="3"/>
      <c r="H5" s="3"/>
      <c r="I5" s="3"/>
      <c r="J5" s="3"/>
      <c r="K5" s="3"/>
    </row>
    <row r="6" spans="2:13" ht="15" x14ac:dyDescent="0.25">
      <c r="B6" s="4"/>
      <c r="C6" s="4"/>
      <c r="D6" s="4"/>
      <c r="E6" s="3"/>
      <c r="F6" s="3"/>
      <c r="G6" s="3"/>
      <c r="H6" s="3"/>
      <c r="I6" s="3"/>
      <c r="J6" s="3"/>
      <c r="K6" s="3"/>
    </row>
    <row r="7" spans="2:13" ht="15" x14ac:dyDescent="0.25">
      <c r="B7" s="4"/>
      <c r="C7" s="4"/>
      <c r="D7" s="4"/>
      <c r="E7" s="3"/>
      <c r="F7" s="3"/>
      <c r="G7" s="3"/>
      <c r="H7" s="3"/>
      <c r="I7" s="3"/>
      <c r="J7" s="3"/>
      <c r="K7" s="3"/>
    </row>
    <row r="8" spans="2:13" ht="15" x14ac:dyDescent="0.25">
      <c r="B8" s="4"/>
      <c r="C8" s="4"/>
      <c r="D8" s="4"/>
      <c r="E8" s="3"/>
      <c r="F8" s="3"/>
      <c r="G8" s="3"/>
      <c r="H8" s="3"/>
      <c r="I8" s="3"/>
      <c r="J8" s="3"/>
      <c r="K8" s="3"/>
    </row>
    <row r="9" spans="2:13" ht="15" x14ac:dyDescent="0.25">
      <c r="B9" s="4"/>
      <c r="C9" s="4"/>
      <c r="D9" s="4"/>
      <c r="E9" s="3"/>
      <c r="F9" s="3"/>
      <c r="G9" s="3"/>
      <c r="H9" s="3"/>
      <c r="I9" s="3"/>
      <c r="J9" s="3"/>
      <c r="K9" s="3"/>
    </row>
    <row r="10" spans="2:13" ht="15" x14ac:dyDescent="0.25">
      <c r="B10" s="4"/>
      <c r="C10" s="4"/>
      <c r="D10" s="4"/>
      <c r="E10" s="3"/>
      <c r="F10" s="3"/>
      <c r="G10" s="3"/>
      <c r="H10" s="3"/>
      <c r="I10" s="3"/>
      <c r="J10" s="3"/>
      <c r="K10" s="3"/>
    </row>
    <row r="11" spans="2:13" ht="15" x14ac:dyDescent="0.25">
      <c r="B11" s="4"/>
      <c r="C11" s="4"/>
      <c r="D11" s="4"/>
      <c r="E11" s="3"/>
      <c r="F11" s="3"/>
      <c r="G11" s="3"/>
      <c r="H11" s="3"/>
      <c r="I11" s="3"/>
      <c r="J11" s="3"/>
      <c r="K11" s="3"/>
    </row>
    <row r="12" spans="2:13" ht="15" x14ac:dyDescent="0.25">
      <c r="B12" s="4"/>
      <c r="C12" s="4"/>
      <c r="D12" s="4"/>
      <c r="E12" s="3"/>
      <c r="F12" s="3"/>
      <c r="G12" s="3"/>
      <c r="H12" s="3"/>
      <c r="I12" s="3"/>
      <c r="J12" s="3"/>
      <c r="K12" s="3"/>
    </row>
    <row r="13" spans="2:13" ht="15" x14ac:dyDescent="0.25">
      <c r="B13" s="4"/>
      <c r="C13" s="4"/>
      <c r="D13" s="4"/>
      <c r="E13" s="3"/>
      <c r="F13" s="3"/>
      <c r="G13" s="3"/>
      <c r="H13" s="3"/>
      <c r="I13" s="3"/>
      <c r="J13" s="3"/>
      <c r="K13" s="3"/>
    </row>
    <row r="14" spans="2:13" ht="15" x14ac:dyDescent="0.25">
      <c r="B14" s="4"/>
      <c r="C14" s="4"/>
      <c r="D14" s="4"/>
      <c r="E14" s="3"/>
      <c r="F14" s="3"/>
      <c r="G14" s="3"/>
      <c r="H14" s="3"/>
      <c r="I14" s="3"/>
      <c r="J14" s="3"/>
      <c r="K14" s="3"/>
    </row>
    <row r="15" spans="2:13" ht="15" x14ac:dyDescent="0.25">
      <c r="B15" s="4"/>
      <c r="C15" s="4"/>
      <c r="D15" s="4"/>
      <c r="E15" s="3"/>
      <c r="F15" s="3"/>
      <c r="G15" s="3"/>
      <c r="H15" s="3"/>
      <c r="I15" s="3"/>
      <c r="J15" s="3"/>
      <c r="K15" s="3"/>
    </row>
    <row r="16" spans="2:13" ht="15" x14ac:dyDescent="0.25">
      <c r="B16" s="4"/>
      <c r="C16" s="4"/>
      <c r="D16" s="4"/>
      <c r="E16" s="3"/>
      <c r="F16" s="3"/>
      <c r="G16" s="3"/>
      <c r="H16" s="3"/>
      <c r="I16" s="3"/>
      <c r="J16" s="3"/>
      <c r="K16" s="3"/>
    </row>
    <row r="17" spans="2:16" ht="15" x14ac:dyDescent="0.25">
      <c r="B17" s="4"/>
      <c r="C17" s="4"/>
      <c r="D17" s="4"/>
      <c r="E17" s="3"/>
      <c r="F17" s="3"/>
      <c r="G17" s="3"/>
      <c r="H17" s="3"/>
      <c r="I17" s="3"/>
      <c r="J17" s="3"/>
      <c r="K17" s="3"/>
    </row>
    <row r="18" spans="2:16" ht="15" x14ac:dyDescent="0.25">
      <c r="B18" s="4"/>
      <c r="C18" s="4"/>
      <c r="D18" s="4"/>
      <c r="E18" s="3"/>
      <c r="F18" s="3"/>
      <c r="G18" s="3"/>
      <c r="H18" s="3"/>
      <c r="I18" s="3"/>
      <c r="J18" s="3"/>
      <c r="K18" s="3"/>
    </row>
    <row r="19" spans="2:16" ht="15" x14ac:dyDescent="0.25">
      <c r="B19" s="4"/>
      <c r="C19" s="4"/>
      <c r="D19" s="4"/>
      <c r="E19" s="3"/>
      <c r="F19" s="3"/>
      <c r="G19" s="3"/>
      <c r="H19" s="3"/>
      <c r="I19" s="3"/>
      <c r="J19" s="3"/>
      <c r="K19" s="3"/>
    </row>
    <row r="20" spans="2:16" ht="15" x14ac:dyDescent="0.25">
      <c r="B20" s="4"/>
      <c r="C20" s="4"/>
      <c r="D20" s="4"/>
      <c r="E20" s="3"/>
      <c r="F20" s="3"/>
      <c r="G20" s="3"/>
      <c r="H20" s="3"/>
      <c r="I20" s="3"/>
      <c r="J20" s="3"/>
      <c r="K20" s="3"/>
    </row>
    <row r="21" spans="2:16" ht="15" x14ac:dyDescent="0.25">
      <c r="B21" s="4"/>
      <c r="C21" s="4"/>
      <c r="D21" s="4"/>
      <c r="E21" s="3"/>
      <c r="F21" s="3"/>
      <c r="G21" s="3"/>
      <c r="H21" s="3"/>
      <c r="I21" s="3"/>
      <c r="J21" s="3"/>
      <c r="K21" s="3"/>
    </row>
    <row r="22" spans="2:16" ht="15" x14ac:dyDescent="0.25">
      <c r="B22" s="4"/>
      <c r="C22" s="4"/>
      <c r="D22" s="4"/>
      <c r="E22" s="3"/>
      <c r="F22" s="3"/>
      <c r="G22" s="3"/>
      <c r="H22" s="3"/>
      <c r="I22" s="3"/>
      <c r="J22" s="3"/>
      <c r="K22" s="3"/>
    </row>
    <row r="23" spans="2:16" ht="15" x14ac:dyDescent="0.25">
      <c r="B23" s="4"/>
      <c r="C23" s="4"/>
      <c r="D23" s="4"/>
      <c r="E23" s="3"/>
      <c r="F23" s="3"/>
      <c r="G23" s="3"/>
      <c r="H23" s="3"/>
      <c r="I23" s="3"/>
      <c r="J23" s="3"/>
      <c r="K23" s="3"/>
    </row>
    <row r="24" spans="2:16" ht="15" x14ac:dyDescent="0.25">
      <c r="B24" s="4"/>
      <c r="C24" s="4"/>
      <c r="D24" s="4"/>
      <c r="E24" s="3"/>
      <c r="F24" s="3"/>
      <c r="G24" s="3"/>
      <c r="H24" s="3"/>
      <c r="I24" s="3"/>
      <c r="J24" s="3"/>
      <c r="K24" s="3"/>
    </row>
    <row r="25" spans="2:16" ht="15" x14ac:dyDescent="0.25">
      <c r="B25" s="4"/>
      <c r="C25" s="4"/>
      <c r="D25" s="4"/>
      <c r="E25" s="3"/>
      <c r="F25" s="3"/>
      <c r="G25" s="3"/>
      <c r="H25" s="3"/>
      <c r="I25" s="3"/>
      <c r="J25" s="3"/>
      <c r="K25" s="3"/>
    </row>
    <row r="26" spans="2:16" ht="15" x14ac:dyDescent="0.25">
      <c r="B26" s="4"/>
      <c r="C26" s="4"/>
      <c r="D26" s="4"/>
      <c r="E26" s="3"/>
      <c r="F26" s="3"/>
      <c r="G26" s="3"/>
      <c r="H26" s="3"/>
      <c r="I26" s="3"/>
      <c r="J26" s="3"/>
      <c r="K26" s="3"/>
    </row>
    <row r="27" spans="2:16" ht="15" x14ac:dyDescent="0.25">
      <c r="B27" s="4"/>
      <c r="C27" s="4"/>
      <c r="D27" s="4"/>
      <c r="E27" s="3"/>
      <c r="F27" s="3"/>
      <c r="G27" s="3"/>
      <c r="H27" s="3"/>
      <c r="I27" s="3"/>
      <c r="J27" s="3"/>
      <c r="K27" s="3"/>
    </row>
    <row r="28" spans="2:16" ht="19.5" customHeight="1" x14ac:dyDescent="0.25">
      <c r="B28" s="4"/>
      <c r="C28" s="4"/>
      <c r="D28" s="4"/>
      <c r="E28" s="3"/>
      <c r="F28" s="3"/>
      <c r="G28" s="3"/>
      <c r="H28" s="97"/>
      <c r="I28" s="97"/>
      <c r="J28" s="97"/>
      <c r="K28" s="97"/>
      <c r="L28" s="97"/>
      <c r="M28" s="275" t="s">
        <v>94</v>
      </c>
      <c r="N28" s="275"/>
      <c r="O28" s="275"/>
      <c r="P28" s="48"/>
    </row>
    <row r="29" spans="2:16" ht="54" customHeight="1" x14ac:dyDescent="0.2">
      <c r="H29" s="180" t="s">
        <v>0</v>
      </c>
      <c r="I29" s="181" t="s">
        <v>90</v>
      </c>
      <c r="J29" s="181" t="s">
        <v>91</v>
      </c>
      <c r="K29" s="181" t="s">
        <v>93</v>
      </c>
      <c r="L29" s="181" t="s">
        <v>2</v>
      </c>
      <c r="M29" s="181" t="s">
        <v>95</v>
      </c>
      <c r="N29" s="181" t="s">
        <v>96</v>
      </c>
      <c r="O29" s="181" t="s">
        <v>92</v>
      </c>
      <c r="P29" s="48"/>
    </row>
    <row r="30" spans="2:16" ht="24.95" customHeight="1" x14ac:dyDescent="0.2">
      <c r="H30" s="160">
        <v>2011</v>
      </c>
      <c r="I30" s="251">
        <v>3598659</v>
      </c>
      <c r="J30" s="251">
        <v>1730002</v>
      </c>
      <c r="K30" s="185">
        <f>J30+I30</f>
        <v>5328661</v>
      </c>
      <c r="L30" s="223">
        <f>'1 - Net Operating Revenues'!O33</f>
        <v>59981702</v>
      </c>
      <c r="M30" s="226">
        <f t="shared" ref="M30:M40" si="0">I30/$L30</f>
        <v>5.9995946763898099E-2</v>
      </c>
      <c r="N30" s="226">
        <f t="shared" ref="N30:N40" si="1">J30/$L30</f>
        <v>2.8842162564843524E-2</v>
      </c>
      <c r="O30" s="226">
        <f t="shared" ref="O30:O40" si="2">K30/$L30</f>
        <v>8.8838109328741616E-2</v>
      </c>
      <c r="P30" s="48"/>
    </row>
    <row r="31" spans="2:16" ht="24.95" customHeight="1" x14ac:dyDescent="0.2">
      <c r="H31" s="160">
        <v>2012</v>
      </c>
      <c r="I31" s="251">
        <v>4528910</v>
      </c>
      <c r="J31" s="251">
        <v>2086445</v>
      </c>
      <c r="K31" s="185">
        <f t="shared" ref="K31:K40" si="3">J31+I31</f>
        <v>6615355</v>
      </c>
      <c r="L31" s="223">
        <f>'1 - Net Operating Revenues'!O34</f>
        <v>62660469</v>
      </c>
      <c r="M31" s="226">
        <f t="shared" si="0"/>
        <v>7.2276988542808382E-2</v>
      </c>
      <c r="N31" s="226">
        <f t="shared" si="1"/>
        <v>3.3297628206389582E-2</v>
      </c>
      <c r="O31" s="226">
        <f t="shared" si="2"/>
        <v>0.10557461674919796</v>
      </c>
      <c r="P31" s="48"/>
    </row>
    <row r="32" spans="2:16" ht="24.95" customHeight="1" x14ac:dyDescent="0.2">
      <c r="H32" s="160">
        <v>2013</v>
      </c>
      <c r="I32" s="251">
        <v>2095499</v>
      </c>
      <c r="J32" s="251">
        <v>2461777</v>
      </c>
      <c r="K32" s="185">
        <f t="shared" si="3"/>
        <v>4557276</v>
      </c>
      <c r="L32" s="223">
        <f>'1 - Net Operating Revenues'!O35</f>
        <v>64280962</v>
      </c>
      <c r="M32" s="226">
        <f t="shared" si="0"/>
        <v>3.2599060978583366E-2</v>
      </c>
      <c r="N32" s="226">
        <f t="shared" si="1"/>
        <v>3.8297139983685995E-2</v>
      </c>
      <c r="O32" s="226">
        <f t="shared" si="2"/>
        <v>7.0896200962269354E-2</v>
      </c>
      <c r="P32" s="48"/>
    </row>
    <row r="33" spans="3:16" ht="24.95" customHeight="1" x14ac:dyDescent="0.2">
      <c r="H33" s="160">
        <v>2014</v>
      </c>
      <c r="I33" s="251">
        <v>3101367</v>
      </c>
      <c r="J33" s="251">
        <v>3375298</v>
      </c>
      <c r="K33" s="185">
        <f t="shared" si="3"/>
        <v>6476665</v>
      </c>
      <c r="L33" s="223">
        <f>'1 - Net Operating Revenues'!O36</f>
        <v>67036923</v>
      </c>
      <c r="M33" s="226">
        <f t="shared" si="0"/>
        <v>4.6263564334538446E-2</v>
      </c>
      <c r="N33" s="226">
        <f t="shared" si="1"/>
        <v>5.034983482162509E-2</v>
      </c>
      <c r="O33" s="226">
        <f t="shared" si="2"/>
        <v>9.6613399156163543E-2</v>
      </c>
      <c r="P33" s="48"/>
    </row>
    <row r="34" spans="3:16" ht="24.95" customHeight="1" x14ac:dyDescent="0.2">
      <c r="H34" s="160">
        <v>2015</v>
      </c>
      <c r="I34" s="251">
        <v>2176782</v>
      </c>
      <c r="J34" s="251">
        <v>3529612</v>
      </c>
      <c r="K34" s="185">
        <f t="shared" si="3"/>
        <v>5706394</v>
      </c>
      <c r="L34" s="223">
        <f>'1 - Net Operating Revenues'!O37</f>
        <v>64750588</v>
      </c>
      <c r="M34" s="226">
        <f t="shared" si="0"/>
        <v>3.3617949538929284E-2</v>
      </c>
      <c r="N34" s="226">
        <f t="shared" si="1"/>
        <v>5.4510887221595576E-2</v>
      </c>
      <c r="O34" s="226">
        <f t="shared" si="2"/>
        <v>8.8128836760524867E-2</v>
      </c>
      <c r="P34" s="48"/>
    </row>
    <row r="35" spans="3:16" ht="24.95" customHeight="1" x14ac:dyDescent="0.2">
      <c r="H35" s="160">
        <v>2016</v>
      </c>
      <c r="I35" s="251">
        <v>3186674</v>
      </c>
      <c r="J35" s="251">
        <v>3945903</v>
      </c>
      <c r="K35" s="185">
        <f t="shared" si="3"/>
        <v>7132577</v>
      </c>
      <c r="L35" s="223">
        <f>'1 - Net Operating Revenues'!O38</f>
        <v>69771723</v>
      </c>
      <c r="M35" s="226">
        <f t="shared" si="0"/>
        <v>4.5672858043078572E-2</v>
      </c>
      <c r="N35" s="226">
        <f t="shared" si="1"/>
        <v>5.6554472647894906E-2</v>
      </c>
      <c r="O35" s="226">
        <f t="shared" si="2"/>
        <v>0.10222733069097348</v>
      </c>
      <c r="P35" s="48"/>
    </row>
    <row r="36" spans="3:16" ht="24.95" customHeight="1" x14ac:dyDescent="0.2">
      <c r="H36" s="160">
        <v>2017</v>
      </c>
      <c r="I36" s="251">
        <v>2949292</v>
      </c>
      <c r="J36" s="251">
        <v>4302878</v>
      </c>
      <c r="K36" s="185">
        <f t="shared" si="3"/>
        <v>7252170</v>
      </c>
      <c r="L36" s="223">
        <f>'1 - Net Operating Revenues'!O39</f>
        <v>74095958</v>
      </c>
      <c r="M36" s="226">
        <f t="shared" si="0"/>
        <v>3.9803682678615206E-2</v>
      </c>
      <c r="N36" s="226">
        <f t="shared" si="1"/>
        <v>5.8071696704427522E-2</v>
      </c>
      <c r="O36" s="226">
        <f t="shared" si="2"/>
        <v>9.7875379383042735E-2</v>
      </c>
      <c r="P36" s="48"/>
    </row>
    <row r="37" spans="3:16" ht="24.95" customHeight="1" x14ac:dyDescent="0.2">
      <c r="H37" s="160">
        <v>2018</v>
      </c>
      <c r="I37" s="251">
        <v>2808343</v>
      </c>
      <c r="J37" s="251">
        <v>4317945</v>
      </c>
      <c r="K37" s="185">
        <f t="shared" si="3"/>
        <v>7126288</v>
      </c>
      <c r="L37" s="223">
        <f>'1 - Net Operating Revenues'!O40</f>
        <v>76063236</v>
      </c>
      <c r="M37" s="226">
        <f t="shared" si="0"/>
        <v>3.6921161229585345E-2</v>
      </c>
      <c r="N37" s="226">
        <f t="shared" si="1"/>
        <v>5.6767831965497763E-2</v>
      </c>
      <c r="O37" s="226">
        <f t="shared" si="2"/>
        <v>9.3688993195083101E-2</v>
      </c>
      <c r="P37" s="48"/>
    </row>
    <row r="38" spans="3:16" ht="24.95" customHeight="1" x14ac:dyDescent="0.2">
      <c r="H38" s="160">
        <v>2019</v>
      </c>
      <c r="I38" s="251">
        <v>4256207</v>
      </c>
      <c r="J38" s="251">
        <v>4837638</v>
      </c>
      <c r="K38" s="185">
        <f t="shared" si="3"/>
        <v>9093845</v>
      </c>
      <c r="L38" s="223">
        <f>'1 - Net Operating Revenues'!O41</f>
        <v>80661919</v>
      </c>
      <c r="M38" s="226">
        <f t="shared" si="0"/>
        <v>5.2766002256901423E-2</v>
      </c>
      <c r="N38" s="226">
        <f t="shared" si="1"/>
        <v>5.9974248814982943E-2</v>
      </c>
      <c r="O38" s="226">
        <f t="shared" si="2"/>
        <v>0.11274025107188437</v>
      </c>
      <c r="P38" s="48"/>
    </row>
    <row r="39" spans="3:16" ht="24.95" customHeight="1" x14ac:dyDescent="0.2">
      <c r="H39" s="160">
        <v>2020</v>
      </c>
      <c r="I39" s="251">
        <v>3618202</v>
      </c>
      <c r="J39" s="251">
        <v>5158661</v>
      </c>
      <c r="K39" s="185">
        <f t="shared" si="3"/>
        <v>8776863</v>
      </c>
      <c r="L39" s="223">
        <f>'1 - Net Operating Revenues'!O42</f>
        <v>83616737</v>
      </c>
      <c r="M39" s="226">
        <f t="shared" si="0"/>
        <v>4.3271265177448864E-2</v>
      </c>
      <c r="N39" s="226">
        <f t="shared" si="1"/>
        <v>6.1694119922426537E-2</v>
      </c>
      <c r="O39" s="226">
        <f t="shared" si="2"/>
        <v>0.10496538509987539</v>
      </c>
      <c r="P39" s="48"/>
    </row>
    <row r="40" spans="3:16" ht="24.95" customHeight="1" x14ac:dyDescent="0.2">
      <c r="H40" s="160">
        <v>2021</v>
      </c>
      <c r="I40" s="251">
        <v>6593203</v>
      </c>
      <c r="J40" s="251">
        <v>4521212</v>
      </c>
      <c r="K40" s="185">
        <f t="shared" si="3"/>
        <v>11114415</v>
      </c>
      <c r="L40" s="223">
        <f>'1 - Net Operating Revenues'!O43</f>
        <v>87712017</v>
      </c>
      <c r="M40" s="226">
        <f t="shared" si="0"/>
        <v>7.5168753672601105E-2</v>
      </c>
      <c r="N40" s="226">
        <f t="shared" si="1"/>
        <v>5.154609544550777E-2</v>
      </c>
      <c r="O40" s="226">
        <f t="shared" si="2"/>
        <v>0.12671484911810887</v>
      </c>
      <c r="P40" s="48"/>
    </row>
    <row r="41" spans="3:16" ht="21" customHeight="1" x14ac:dyDescent="0.2">
      <c r="H41" s="248" t="s">
        <v>135</v>
      </c>
      <c r="I41" s="48"/>
      <c r="J41" s="48"/>
      <c r="K41" s="48"/>
      <c r="L41" s="48"/>
      <c r="M41" s="227"/>
      <c r="N41" s="227"/>
      <c r="O41" s="227"/>
      <c r="P41" s="48"/>
    </row>
    <row r="42" spans="3:16" x14ac:dyDescent="0.2">
      <c r="J42" s="103"/>
    </row>
    <row r="43" spans="3:16" ht="18" x14ac:dyDescent="0.25">
      <c r="C43" s="49"/>
    </row>
  </sheetData>
  <sheetProtection algorithmName="SHA-512" hashValue="cWd/5DX84cIHTMM5gg2JOPTG3ITzfGqT6AqTRqh6Il+EpOjle1KZQMYIUpVXhHu7o+ZDGWSw9TctlgRfjkdHXQ==" saltValue="6NL6AO2yoTNAqbSz7T1tJA==" spinCount="100000" sheet="1" objects="1" scenarios="1"/>
  <mergeCells count="1">
    <mergeCell ref="M28:O28"/>
  </mergeCells>
  <conditionalFormatting sqref="M30:M40">
    <cfRule type="dataBar" priority="8">
      <dataBar>
        <cfvo type="min"/>
        <cfvo type="max"/>
        <color rgb="FF638EC6"/>
      </dataBar>
      <extLst>
        <ext xmlns:x14="http://schemas.microsoft.com/office/spreadsheetml/2009/9/main" uri="{B025F937-C7B1-47D3-B67F-A62EFF666E3E}">
          <x14:id>{10E85783-E3B6-4444-9EE5-97DE73CAD0B0}</x14:id>
        </ext>
      </extLst>
    </cfRule>
  </conditionalFormatting>
  <conditionalFormatting sqref="N30:N40">
    <cfRule type="dataBar" priority="7">
      <dataBar>
        <cfvo type="min"/>
        <cfvo type="max"/>
        <color rgb="FFFF555A"/>
      </dataBar>
      <extLst>
        <ext xmlns:x14="http://schemas.microsoft.com/office/spreadsheetml/2009/9/main" uri="{B025F937-C7B1-47D3-B67F-A62EFF666E3E}">
          <x14:id>{41C09792-6189-4083-A8E4-F62F89F5DB20}</x14:id>
        </ext>
      </extLst>
    </cfRule>
  </conditionalFormatting>
  <conditionalFormatting sqref="K30:K40">
    <cfRule type="dataBar" priority="5">
      <dataBar>
        <cfvo type="min"/>
        <cfvo type="max"/>
        <color theme="7" tint="0.39997558519241921"/>
      </dataBar>
      <extLst>
        <ext xmlns:x14="http://schemas.microsoft.com/office/spreadsheetml/2009/9/main" uri="{B025F937-C7B1-47D3-B67F-A62EFF666E3E}">
          <x14:id>{22F092F8-C4A4-419C-912E-7AA427D34C48}</x14:id>
        </ext>
      </extLst>
    </cfRule>
  </conditionalFormatting>
  <conditionalFormatting sqref="O30:O40">
    <cfRule type="dataBar" priority="4">
      <dataBar>
        <cfvo type="min"/>
        <cfvo type="max"/>
        <color theme="7" tint="0.39997558519241921"/>
      </dataBar>
      <extLst>
        <ext xmlns:x14="http://schemas.microsoft.com/office/spreadsheetml/2009/9/main" uri="{B025F937-C7B1-47D3-B67F-A62EFF666E3E}">
          <x14:id>{8E2F184E-380E-47EC-A0B7-F92D5868D653}</x14:id>
        </ext>
      </extLst>
    </cfRule>
  </conditionalFormatting>
  <conditionalFormatting sqref="L30:L40">
    <cfRule type="dataBar" priority="3">
      <dataBar>
        <cfvo type="min"/>
        <cfvo type="max"/>
        <color theme="8" tint="0.39997558519241921"/>
      </dataBar>
      <extLst>
        <ext xmlns:x14="http://schemas.microsoft.com/office/spreadsheetml/2009/9/main" uri="{B025F937-C7B1-47D3-B67F-A62EFF666E3E}">
          <x14:id>{60648299-4518-467D-943D-010361DBD0D1}</x14:id>
        </ext>
      </extLst>
    </cfRule>
  </conditionalFormatting>
  <conditionalFormatting sqref="I30:I40">
    <cfRule type="dataBar" priority="2">
      <dataBar>
        <cfvo type="min"/>
        <cfvo type="max"/>
        <color rgb="FF638EC6"/>
      </dataBar>
      <extLst>
        <ext xmlns:x14="http://schemas.microsoft.com/office/spreadsheetml/2009/9/main" uri="{B025F937-C7B1-47D3-B67F-A62EFF666E3E}">
          <x14:id>{2DD37D7D-C147-44A0-930C-729A6D4584C2}</x14:id>
        </ext>
      </extLst>
    </cfRule>
  </conditionalFormatting>
  <conditionalFormatting sqref="J30:J40">
    <cfRule type="dataBar" priority="1">
      <dataBar>
        <cfvo type="min"/>
        <cfvo type="max"/>
        <color rgb="FFFF555A"/>
      </dataBar>
      <extLst>
        <ext xmlns:x14="http://schemas.microsoft.com/office/spreadsheetml/2009/9/main" uri="{B025F937-C7B1-47D3-B67F-A62EFF666E3E}">
          <x14:id>{56F83CFE-4C1E-443D-A649-DA45A41A9EFD}</x14:id>
        </ext>
      </extLst>
    </cfRule>
  </conditionalFormatting>
  <hyperlinks>
    <hyperlink ref="H41" r:id="rId1" xr:uid="{00000000-0004-0000-0E00-000000000000}"/>
  </hyperlinks>
  <pageMargins left="0.25" right="0.25" top="0.75" bottom="0.75" header="0.3" footer="0.3"/>
  <pageSetup scale="45" fitToHeight="0" orientation="landscape" r:id="rId2"/>
  <drawing r:id="rId3"/>
  <extLst>
    <ext xmlns:x14="http://schemas.microsoft.com/office/spreadsheetml/2009/9/main" uri="{78C0D931-6437-407d-A8EE-F0AAD7539E65}">
      <x14:conditionalFormattings>
        <x14:conditionalFormatting xmlns:xm="http://schemas.microsoft.com/office/excel/2006/main">
          <x14:cfRule type="dataBar" id="{10E85783-E3B6-4444-9EE5-97DE73CAD0B0}">
            <x14:dataBar minLength="0" maxLength="100" border="1" negativeBarBorderColorSameAsPositive="0">
              <x14:cfvo type="autoMin"/>
              <x14:cfvo type="autoMax"/>
              <x14:borderColor rgb="FF638EC6"/>
              <x14:negativeFillColor rgb="FFFF0000"/>
              <x14:negativeBorderColor rgb="FFFF0000"/>
              <x14:axisColor rgb="FF000000"/>
            </x14:dataBar>
          </x14:cfRule>
          <xm:sqref>M30:M40</xm:sqref>
        </x14:conditionalFormatting>
        <x14:conditionalFormatting xmlns:xm="http://schemas.microsoft.com/office/excel/2006/main">
          <x14:cfRule type="dataBar" id="{41C09792-6189-4083-A8E4-F62F89F5DB20}">
            <x14:dataBar minLength="0" maxLength="100" border="1" negativeBarBorderColorSameAsPositive="0">
              <x14:cfvo type="autoMin"/>
              <x14:cfvo type="autoMax"/>
              <x14:borderColor rgb="FFFF555A"/>
              <x14:negativeFillColor rgb="FFFF0000"/>
              <x14:negativeBorderColor rgb="FFFF0000"/>
              <x14:axisColor rgb="FF000000"/>
            </x14:dataBar>
          </x14:cfRule>
          <xm:sqref>N30:N40</xm:sqref>
        </x14:conditionalFormatting>
        <x14:conditionalFormatting xmlns:xm="http://schemas.microsoft.com/office/excel/2006/main">
          <x14:cfRule type="dataBar" id="{22F092F8-C4A4-419C-912E-7AA427D34C48}">
            <x14:dataBar minLength="0" maxLength="100" border="1" negativeBarBorderColorSameAsPositive="0">
              <x14:cfvo type="autoMin"/>
              <x14:cfvo type="autoMax"/>
              <x14:borderColor theme="7" tint="0.59999389629810485"/>
              <x14:negativeFillColor rgb="FFFF0000"/>
              <x14:negativeBorderColor rgb="FFFF0000"/>
              <x14:axisColor rgb="FF000000"/>
            </x14:dataBar>
          </x14:cfRule>
          <xm:sqref>K30:K40</xm:sqref>
        </x14:conditionalFormatting>
        <x14:conditionalFormatting xmlns:xm="http://schemas.microsoft.com/office/excel/2006/main">
          <x14:cfRule type="dataBar" id="{8E2F184E-380E-47EC-A0B7-F92D5868D653}">
            <x14:dataBar minLength="0" maxLength="100" border="1" negativeBarBorderColorSameAsPositive="0">
              <x14:cfvo type="autoMin"/>
              <x14:cfvo type="autoMax"/>
              <x14:borderColor theme="7" tint="0.59999389629810485"/>
              <x14:negativeFillColor rgb="FFFF0000"/>
              <x14:negativeBorderColor rgb="FFFF0000"/>
              <x14:axisColor rgb="FF000000"/>
            </x14:dataBar>
          </x14:cfRule>
          <xm:sqref>O30:O40</xm:sqref>
        </x14:conditionalFormatting>
        <x14:conditionalFormatting xmlns:xm="http://schemas.microsoft.com/office/excel/2006/main">
          <x14:cfRule type="dataBar" id="{60648299-4518-467D-943D-010361DBD0D1}">
            <x14:dataBar minLength="0" maxLength="100" border="1">
              <x14:cfvo type="autoMin"/>
              <x14:cfvo type="autoMax"/>
              <x14:borderColor theme="8" tint="0.59999389629810485"/>
              <x14:negativeFillColor rgb="FFFF0000"/>
              <x14:axisColor rgb="FF000000"/>
            </x14:dataBar>
          </x14:cfRule>
          <xm:sqref>L30:L40</xm:sqref>
        </x14:conditionalFormatting>
        <x14:conditionalFormatting xmlns:xm="http://schemas.microsoft.com/office/excel/2006/main">
          <x14:cfRule type="dataBar" id="{2DD37D7D-C147-44A0-930C-729A6D4584C2}">
            <x14:dataBar minLength="0" maxLength="100" border="1" negativeBarBorderColorSameAsPositive="0">
              <x14:cfvo type="autoMin"/>
              <x14:cfvo type="autoMax"/>
              <x14:borderColor rgb="FF638EC6"/>
              <x14:negativeFillColor rgb="FFFF0000"/>
              <x14:negativeBorderColor rgb="FFFF0000"/>
              <x14:axisColor rgb="FF000000"/>
            </x14:dataBar>
          </x14:cfRule>
          <xm:sqref>I30:I40</xm:sqref>
        </x14:conditionalFormatting>
        <x14:conditionalFormatting xmlns:xm="http://schemas.microsoft.com/office/excel/2006/main">
          <x14:cfRule type="dataBar" id="{56F83CFE-4C1E-443D-A649-DA45A41A9EFD}">
            <x14:dataBar minLength="0" maxLength="100" border="1" negativeBarBorderColorSameAsPositive="0">
              <x14:cfvo type="autoMin"/>
              <x14:cfvo type="autoMax"/>
              <x14:borderColor rgb="FFFF555A"/>
              <x14:negativeFillColor rgb="FFFF0000"/>
              <x14:negativeBorderColor rgb="FFFF0000"/>
              <x14:axisColor rgb="FF000000"/>
            </x14:dataBar>
          </x14:cfRule>
          <xm:sqref>J30:J40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U45"/>
  <sheetViews>
    <sheetView showGridLines="0" zoomScale="50" zoomScaleNormal="50" workbookViewId="0">
      <selection activeCell="B3" sqref="B3"/>
    </sheetView>
  </sheetViews>
  <sheetFormatPr defaultRowHeight="14.25" x14ac:dyDescent="0.2"/>
  <cols>
    <col min="1" max="1" width="3.375" customWidth="1"/>
    <col min="2" max="2" width="18.625" customWidth="1"/>
    <col min="3" max="3" width="23.5" customWidth="1"/>
    <col min="4" max="4" width="18.625" customWidth="1"/>
    <col min="5" max="5" width="16.125" customWidth="1"/>
    <col min="6" max="6" width="27.125" customWidth="1"/>
    <col min="7" max="7" width="3.875" customWidth="1"/>
    <col min="8" max="9" width="16.625" customWidth="1"/>
    <col min="10" max="10" width="19.625" customWidth="1"/>
    <col min="11" max="11" width="20.125" customWidth="1"/>
    <col min="12" max="12" width="19.5" customWidth="1"/>
    <col min="13" max="13" width="2.625" customWidth="1"/>
    <col min="14" max="14" width="18.625" customWidth="1"/>
    <col min="15" max="15" width="17" customWidth="1"/>
    <col min="17" max="17" width="12.625" customWidth="1"/>
    <col min="18" max="21" width="24.625" customWidth="1"/>
  </cols>
  <sheetData>
    <row r="1" spans="2:13" ht="21" thickBot="1" x14ac:dyDescent="0.35">
      <c r="B1" s="36" t="s">
        <v>187</v>
      </c>
      <c r="C1" s="4"/>
      <c r="D1" s="4"/>
      <c r="E1" s="3"/>
      <c r="F1" s="3"/>
      <c r="G1" s="3"/>
      <c r="H1" s="3"/>
      <c r="I1" s="3"/>
      <c r="J1" s="3"/>
      <c r="K1" s="3"/>
    </row>
    <row r="2" spans="2:13" ht="16.5" thickTop="1" thickBot="1" x14ac:dyDescent="0.3">
      <c r="B2" s="6"/>
      <c r="C2" s="6"/>
      <c r="D2" s="6"/>
      <c r="E2" s="7"/>
      <c r="F2" s="7"/>
      <c r="G2" s="7"/>
      <c r="H2" s="7"/>
      <c r="I2" s="7"/>
      <c r="J2" s="7"/>
      <c r="K2" s="7"/>
      <c r="L2" s="7"/>
      <c r="M2" s="7"/>
    </row>
    <row r="3" spans="2:13" ht="25.5" customHeight="1" thickBot="1" x14ac:dyDescent="0.25">
      <c r="B3" s="257" t="s">
        <v>5</v>
      </c>
      <c r="C3" s="255" t="s">
        <v>69</v>
      </c>
      <c r="D3" s="256" t="s">
        <v>37</v>
      </c>
      <c r="E3" s="3"/>
      <c r="F3" s="3"/>
      <c r="G3" s="3"/>
      <c r="H3" s="3"/>
      <c r="I3" s="3"/>
      <c r="J3" s="3"/>
      <c r="K3" s="3"/>
      <c r="L3" s="3"/>
      <c r="M3" s="3"/>
    </row>
    <row r="4" spans="2:13" ht="15" x14ac:dyDescent="0.25">
      <c r="B4" s="4"/>
      <c r="C4" s="4"/>
      <c r="D4" s="4"/>
      <c r="E4" s="3"/>
      <c r="F4" s="3"/>
      <c r="G4" s="3"/>
      <c r="H4" s="3"/>
      <c r="I4" s="3"/>
      <c r="J4" s="3"/>
      <c r="K4" s="3"/>
    </row>
    <row r="5" spans="2:13" ht="15" x14ac:dyDescent="0.25">
      <c r="B5" s="4"/>
      <c r="C5" s="4"/>
      <c r="D5" s="4"/>
      <c r="E5" s="3"/>
      <c r="F5" s="3"/>
      <c r="G5" s="3"/>
      <c r="H5" s="3"/>
      <c r="I5" s="3"/>
      <c r="J5" s="3"/>
      <c r="K5" s="3"/>
    </row>
    <row r="6" spans="2:13" ht="15" x14ac:dyDescent="0.25">
      <c r="B6" s="4"/>
      <c r="C6" s="4"/>
      <c r="D6" s="4"/>
      <c r="E6" s="3"/>
      <c r="F6" s="3"/>
      <c r="G6" s="3"/>
      <c r="H6" s="3"/>
      <c r="I6" s="3"/>
      <c r="J6" s="3"/>
      <c r="K6" s="3"/>
    </row>
    <row r="7" spans="2:13" ht="15" x14ac:dyDescent="0.25">
      <c r="B7" s="4"/>
      <c r="C7" s="4"/>
      <c r="D7" s="4"/>
      <c r="E7" s="3"/>
      <c r="F7" s="3"/>
      <c r="G7" s="3"/>
      <c r="H7" s="3"/>
      <c r="I7" s="3"/>
      <c r="J7" s="3"/>
      <c r="K7" s="3"/>
    </row>
    <row r="8" spans="2:13" ht="15" x14ac:dyDescent="0.25">
      <c r="B8" s="4"/>
      <c r="C8" s="4"/>
      <c r="D8" s="4"/>
      <c r="E8" s="3"/>
      <c r="F8" s="3"/>
      <c r="G8" s="3"/>
      <c r="H8" s="3"/>
      <c r="I8" s="3"/>
      <c r="J8" s="3"/>
      <c r="K8" s="3"/>
    </row>
    <row r="9" spans="2:13" ht="15" x14ac:dyDescent="0.25">
      <c r="B9" s="4"/>
      <c r="C9" s="4"/>
      <c r="D9" s="4"/>
      <c r="E9" s="3"/>
      <c r="F9" s="3"/>
      <c r="G9" s="3"/>
      <c r="H9" s="3"/>
      <c r="I9" s="3"/>
      <c r="J9" s="3"/>
      <c r="K9" s="3"/>
    </row>
    <row r="10" spans="2:13" ht="15" x14ac:dyDescent="0.25">
      <c r="B10" s="4"/>
      <c r="C10" s="4"/>
      <c r="D10" s="4"/>
      <c r="E10" s="3"/>
      <c r="F10" s="3"/>
      <c r="G10" s="3"/>
      <c r="H10" s="3"/>
      <c r="I10" s="3"/>
      <c r="J10" s="3"/>
      <c r="K10" s="3"/>
    </row>
    <row r="11" spans="2:13" ht="15" x14ac:dyDescent="0.25">
      <c r="B11" s="4"/>
      <c r="C11" s="4"/>
      <c r="D11" s="4"/>
      <c r="E11" s="3"/>
      <c r="F11" s="3"/>
      <c r="G11" s="3"/>
      <c r="H11" s="3"/>
      <c r="I11" s="3"/>
      <c r="J11" s="3"/>
      <c r="K11" s="3"/>
    </row>
    <row r="12" spans="2:13" ht="15" x14ac:dyDescent="0.25">
      <c r="B12" s="4"/>
      <c r="C12" s="4"/>
      <c r="D12" s="4"/>
      <c r="E12" s="3"/>
      <c r="F12" s="3"/>
      <c r="G12" s="3"/>
      <c r="H12" s="3"/>
      <c r="I12" s="3"/>
      <c r="J12" s="3"/>
      <c r="K12" s="3"/>
    </row>
    <row r="13" spans="2:13" ht="15" x14ac:dyDescent="0.25">
      <c r="B13" s="4"/>
      <c r="C13" s="4"/>
      <c r="D13" s="4"/>
      <c r="E13" s="3"/>
      <c r="F13" s="3"/>
      <c r="G13" s="3"/>
      <c r="H13" s="3"/>
      <c r="I13" s="3"/>
      <c r="J13" s="3"/>
      <c r="K13" s="3"/>
    </row>
    <row r="14" spans="2:13" ht="15" x14ac:dyDescent="0.25">
      <c r="B14" s="4"/>
      <c r="C14" s="4"/>
      <c r="D14" s="4"/>
      <c r="E14" s="3"/>
      <c r="F14" s="3"/>
      <c r="G14" s="3"/>
      <c r="H14" s="3"/>
      <c r="I14" s="3"/>
      <c r="J14" s="3"/>
      <c r="K14" s="3"/>
    </row>
    <row r="15" spans="2:13" ht="15" x14ac:dyDescent="0.25">
      <c r="B15" s="4"/>
      <c r="C15" s="4"/>
      <c r="D15" s="4"/>
      <c r="E15" s="3"/>
      <c r="F15" s="3"/>
      <c r="G15" s="3"/>
      <c r="H15" s="3"/>
      <c r="I15" s="3"/>
      <c r="J15" s="3"/>
      <c r="K15" s="3"/>
    </row>
    <row r="16" spans="2:13" ht="15" x14ac:dyDescent="0.25">
      <c r="B16" s="4"/>
      <c r="C16" s="4"/>
      <c r="D16" s="4"/>
      <c r="E16" s="3"/>
      <c r="F16" s="3"/>
      <c r="G16" s="3"/>
      <c r="H16" s="3"/>
      <c r="I16" s="3"/>
      <c r="J16" s="3"/>
      <c r="K16" s="3"/>
    </row>
    <row r="17" spans="2:21" ht="15" x14ac:dyDescent="0.25">
      <c r="B17" s="4"/>
      <c r="C17" s="4"/>
      <c r="D17" s="4"/>
      <c r="E17" s="3"/>
      <c r="F17" s="3"/>
      <c r="G17" s="3"/>
      <c r="H17" s="3"/>
      <c r="I17" s="3"/>
      <c r="J17" s="3"/>
      <c r="K17" s="3"/>
    </row>
    <row r="18" spans="2:21" ht="15" x14ac:dyDescent="0.25">
      <c r="B18" s="4"/>
      <c r="C18" s="4"/>
      <c r="D18" s="4"/>
      <c r="E18" s="3"/>
      <c r="F18" s="3"/>
      <c r="G18" s="3"/>
      <c r="H18" s="3"/>
      <c r="I18" s="3"/>
      <c r="J18" s="3"/>
      <c r="K18" s="3"/>
    </row>
    <row r="19" spans="2:21" ht="15" x14ac:dyDescent="0.25">
      <c r="B19" s="4"/>
      <c r="C19" s="4"/>
      <c r="D19" s="4"/>
      <c r="E19" s="3"/>
      <c r="F19" s="3"/>
      <c r="G19" s="3"/>
      <c r="H19" s="3"/>
      <c r="I19" s="3"/>
      <c r="J19" s="3"/>
      <c r="K19" s="3"/>
    </row>
    <row r="20" spans="2:21" ht="15" x14ac:dyDescent="0.25">
      <c r="B20" s="4"/>
      <c r="C20" s="4"/>
      <c r="D20" s="4"/>
      <c r="E20" s="3"/>
      <c r="F20" s="3"/>
      <c r="G20" s="3"/>
      <c r="H20" s="3"/>
      <c r="I20" s="3"/>
      <c r="J20" s="3"/>
      <c r="K20" s="3"/>
    </row>
    <row r="21" spans="2:21" ht="15" x14ac:dyDescent="0.25">
      <c r="B21" s="4"/>
      <c r="C21" s="4"/>
      <c r="D21" s="4"/>
      <c r="E21" s="3"/>
      <c r="F21" s="3"/>
      <c r="G21" s="3"/>
      <c r="H21" s="3"/>
      <c r="I21" s="3"/>
      <c r="J21" s="3"/>
      <c r="K21" s="3"/>
    </row>
    <row r="22" spans="2:21" ht="15" x14ac:dyDescent="0.25">
      <c r="B22" s="4"/>
      <c r="C22" s="4"/>
      <c r="D22" s="4"/>
      <c r="E22" s="3"/>
      <c r="F22" s="3"/>
      <c r="G22" s="3"/>
      <c r="H22" s="3"/>
      <c r="I22" s="3"/>
      <c r="J22" s="3"/>
      <c r="K22" s="3"/>
    </row>
    <row r="23" spans="2:21" ht="15" x14ac:dyDescent="0.25">
      <c r="B23" s="4"/>
      <c r="C23" s="4"/>
      <c r="D23" s="4"/>
      <c r="E23" s="3"/>
      <c r="F23" s="3"/>
      <c r="G23" s="3"/>
      <c r="H23" s="3"/>
      <c r="I23" s="3"/>
      <c r="J23" s="3"/>
      <c r="K23" s="3"/>
    </row>
    <row r="24" spans="2:21" ht="15" x14ac:dyDescent="0.25">
      <c r="B24" s="4"/>
      <c r="C24" s="4"/>
      <c r="D24" s="4"/>
      <c r="E24" s="3"/>
      <c r="F24" s="3"/>
      <c r="G24" s="3"/>
      <c r="H24" s="3"/>
      <c r="I24" s="3"/>
      <c r="J24" s="3"/>
      <c r="K24" s="3"/>
    </row>
    <row r="25" spans="2:21" ht="15" x14ac:dyDescent="0.25">
      <c r="B25" s="4"/>
      <c r="C25" s="4"/>
      <c r="D25" s="4"/>
      <c r="E25" s="3"/>
      <c r="F25" s="3"/>
      <c r="G25" s="3"/>
      <c r="H25" s="3"/>
      <c r="I25" s="3"/>
      <c r="J25" s="3"/>
      <c r="K25" s="3"/>
    </row>
    <row r="26" spans="2:21" ht="15" x14ac:dyDescent="0.25">
      <c r="B26" s="4"/>
      <c r="C26" s="4"/>
      <c r="D26" s="4"/>
      <c r="E26" s="3"/>
      <c r="F26" s="3"/>
      <c r="G26" s="3"/>
      <c r="H26" s="3"/>
      <c r="I26" s="3"/>
      <c r="J26" s="3"/>
      <c r="K26" s="3"/>
    </row>
    <row r="27" spans="2:21" ht="10.5" customHeight="1" x14ac:dyDescent="0.2"/>
    <row r="28" spans="2:21" ht="23.25" customHeight="1" x14ac:dyDescent="0.25">
      <c r="I28" s="48"/>
      <c r="J28" s="48"/>
      <c r="K28" s="48"/>
      <c r="L28" s="48"/>
      <c r="M28" s="48"/>
      <c r="N28" s="276" t="s">
        <v>170</v>
      </c>
      <c r="O28" s="276"/>
      <c r="Q28" s="48"/>
      <c r="R28" s="277" t="s">
        <v>181</v>
      </c>
      <c r="S28" s="277"/>
      <c r="T28" s="277"/>
      <c r="U28" s="277"/>
    </row>
    <row r="29" spans="2:21" ht="46.5" customHeight="1" x14ac:dyDescent="0.2">
      <c r="I29" s="180" t="s">
        <v>182</v>
      </c>
      <c r="J29" s="181" t="s">
        <v>61</v>
      </c>
      <c r="K29" s="181" t="s">
        <v>83</v>
      </c>
      <c r="L29" s="181" t="s">
        <v>84</v>
      </c>
      <c r="M29" s="48"/>
      <c r="N29" s="181" t="s">
        <v>61</v>
      </c>
      <c r="O29" s="181" t="s">
        <v>83</v>
      </c>
      <c r="Q29" s="180" t="s">
        <v>182</v>
      </c>
      <c r="R29" s="229" t="s">
        <v>183</v>
      </c>
      <c r="S29" s="229" t="s">
        <v>184</v>
      </c>
      <c r="T29" s="229" t="s">
        <v>179</v>
      </c>
      <c r="U29" s="229" t="s">
        <v>180</v>
      </c>
    </row>
    <row r="30" spans="2:21" ht="24.95" customHeight="1" x14ac:dyDescent="0.2">
      <c r="I30" s="160">
        <v>2011</v>
      </c>
      <c r="J30" s="263">
        <v>15274</v>
      </c>
      <c r="K30" s="263">
        <v>3219</v>
      </c>
      <c r="L30" s="132">
        <f>K30/J30</f>
        <v>0.21075029461830561</v>
      </c>
      <c r="M30" s="48"/>
      <c r="N30" s="249"/>
      <c r="O30" s="249"/>
      <c r="Q30" s="160">
        <v>2009</v>
      </c>
      <c r="R30" s="230">
        <v>0</v>
      </c>
      <c r="S30" s="230">
        <v>0</v>
      </c>
      <c r="T30" s="230">
        <v>0</v>
      </c>
      <c r="U30" s="230">
        <v>0</v>
      </c>
    </row>
    <row r="31" spans="2:21" ht="24.95" customHeight="1" x14ac:dyDescent="0.2">
      <c r="I31" s="160">
        <v>2012</v>
      </c>
      <c r="J31" s="263">
        <v>15290</v>
      </c>
      <c r="K31" s="263">
        <v>3184</v>
      </c>
      <c r="L31" s="132">
        <f t="shared" ref="L31:L40" si="0">K31/J31</f>
        <v>0.20824068018312622</v>
      </c>
      <c r="M31" s="48"/>
      <c r="N31" s="132">
        <f>(J31/J30)-1</f>
        <v>1.0475317533062967E-3</v>
      </c>
      <c r="O31" s="132">
        <f>(K31/K30)-1</f>
        <v>-1.0872941907424716E-2</v>
      </c>
      <c r="Q31" s="160">
        <v>2010</v>
      </c>
      <c r="R31" s="230">
        <v>0</v>
      </c>
      <c r="S31" s="230">
        <v>0</v>
      </c>
      <c r="T31" s="230">
        <v>0</v>
      </c>
      <c r="U31" s="230">
        <v>0</v>
      </c>
    </row>
    <row r="32" spans="2:21" ht="24.95" customHeight="1" x14ac:dyDescent="0.2">
      <c r="I32" s="160">
        <v>2013</v>
      </c>
      <c r="J32" s="263">
        <v>15582</v>
      </c>
      <c r="K32" s="263">
        <v>3181</v>
      </c>
      <c r="L32" s="132">
        <f t="shared" si="0"/>
        <v>0.20414580926710307</v>
      </c>
      <c r="M32" s="48"/>
      <c r="N32" s="132">
        <f t="shared" ref="N32:N40" si="1">(J32/J31)-1</f>
        <v>1.9097449313276726E-2</v>
      </c>
      <c r="O32" s="132">
        <f t="shared" ref="O32:O40" si="2">(K32/K31)-1</f>
        <v>-9.4221105527636517E-4</v>
      </c>
      <c r="Q32" s="160">
        <v>2011</v>
      </c>
      <c r="R32" s="230">
        <v>0</v>
      </c>
      <c r="S32" s="230">
        <v>0</v>
      </c>
      <c r="T32" s="230">
        <v>0</v>
      </c>
      <c r="U32" s="230">
        <v>0</v>
      </c>
    </row>
    <row r="33" spans="3:21" ht="24.95" customHeight="1" x14ac:dyDescent="0.2">
      <c r="I33" s="160">
        <v>2014</v>
      </c>
      <c r="J33" s="263">
        <v>15560</v>
      </c>
      <c r="K33" s="263">
        <v>3187</v>
      </c>
      <c r="L33" s="132">
        <f t="shared" si="0"/>
        <v>0.20482005141388174</v>
      </c>
      <c r="M33" s="48"/>
      <c r="N33" s="132">
        <f t="shared" si="1"/>
        <v>-1.411885508920574E-3</v>
      </c>
      <c r="O33" s="132">
        <f t="shared" si="2"/>
        <v>1.8861993083936213E-3</v>
      </c>
      <c r="Q33" s="160">
        <v>2012</v>
      </c>
      <c r="R33" s="230">
        <v>0</v>
      </c>
      <c r="S33" s="230">
        <v>0</v>
      </c>
      <c r="T33" s="230">
        <v>0</v>
      </c>
      <c r="U33" s="230">
        <v>0</v>
      </c>
    </row>
    <row r="34" spans="3:21" ht="24.95" customHeight="1" x14ac:dyDescent="0.2">
      <c r="I34" s="160">
        <v>2015</v>
      </c>
      <c r="J34" s="263">
        <v>15636</v>
      </c>
      <c r="K34" s="263">
        <v>3242</v>
      </c>
      <c r="L34" s="132">
        <f t="shared" si="0"/>
        <v>0.20734203121002814</v>
      </c>
      <c r="M34" s="152"/>
      <c r="N34" s="132">
        <f t="shared" si="1"/>
        <v>4.8843187660667642E-3</v>
      </c>
      <c r="O34" s="132">
        <f t="shared" si="2"/>
        <v>1.7257609036711585E-2</v>
      </c>
      <c r="Q34" s="160">
        <v>2013</v>
      </c>
      <c r="R34" s="230">
        <v>0</v>
      </c>
      <c r="S34" s="230">
        <v>0</v>
      </c>
      <c r="T34" s="230">
        <v>0</v>
      </c>
      <c r="U34" s="230">
        <v>0</v>
      </c>
    </row>
    <row r="35" spans="3:21" ht="24.95" customHeight="1" x14ac:dyDescent="0.2">
      <c r="I35" s="160">
        <v>2016</v>
      </c>
      <c r="J35" s="263">
        <v>15937</v>
      </c>
      <c r="K35" s="263">
        <v>3218</v>
      </c>
      <c r="L35" s="132">
        <f t="shared" si="0"/>
        <v>0.20192006023718392</v>
      </c>
      <c r="M35" s="48"/>
      <c r="N35" s="132">
        <f t="shared" si="1"/>
        <v>1.9250447684829863E-2</v>
      </c>
      <c r="O35" s="132">
        <f t="shared" si="2"/>
        <v>-7.402837754472591E-3</v>
      </c>
      <c r="Q35" s="160">
        <v>2014</v>
      </c>
      <c r="R35" s="230">
        <v>0</v>
      </c>
      <c r="S35" s="230">
        <v>0</v>
      </c>
      <c r="T35" s="230">
        <v>0</v>
      </c>
      <c r="U35" s="230">
        <v>0</v>
      </c>
    </row>
    <row r="36" spans="3:21" ht="24.95" customHeight="1" x14ac:dyDescent="0.2">
      <c r="I36" s="160">
        <v>2017</v>
      </c>
      <c r="J36" s="263">
        <v>15297</v>
      </c>
      <c r="K36" s="263">
        <v>3121</v>
      </c>
      <c r="L36" s="132">
        <f t="shared" si="0"/>
        <v>0.20402693338563116</v>
      </c>
      <c r="M36" s="48"/>
      <c r="N36" s="132">
        <f t="shared" si="1"/>
        <v>-4.0158122607768076E-2</v>
      </c>
      <c r="O36" s="132">
        <f t="shared" si="2"/>
        <v>-3.0142945929148568E-2</v>
      </c>
      <c r="Q36" s="160">
        <v>2015</v>
      </c>
      <c r="R36" s="230">
        <v>0</v>
      </c>
      <c r="S36" s="230">
        <v>0</v>
      </c>
      <c r="T36" s="230">
        <v>0</v>
      </c>
      <c r="U36" s="230">
        <v>0</v>
      </c>
    </row>
    <row r="37" spans="3:21" ht="24.95" customHeight="1" x14ac:dyDescent="0.2">
      <c r="I37" s="160">
        <v>2018</v>
      </c>
      <c r="J37" s="263">
        <v>15483</v>
      </c>
      <c r="K37" s="263">
        <v>3109</v>
      </c>
      <c r="L37" s="132">
        <f t="shared" si="0"/>
        <v>0.20080087838274235</v>
      </c>
      <c r="M37" s="48"/>
      <c r="N37" s="132">
        <f t="shared" si="1"/>
        <v>1.2159246911159105E-2</v>
      </c>
      <c r="O37" s="132">
        <f t="shared" si="2"/>
        <v>-3.844921499519427E-3</v>
      </c>
      <c r="Q37" s="160">
        <v>2016</v>
      </c>
      <c r="R37" s="230">
        <v>0</v>
      </c>
      <c r="S37" s="230">
        <v>0</v>
      </c>
      <c r="T37" s="230">
        <v>0</v>
      </c>
      <c r="U37" s="230">
        <v>0</v>
      </c>
    </row>
    <row r="38" spans="3:21" ht="24.95" customHeight="1" x14ac:dyDescent="0.2">
      <c r="I38" s="160">
        <v>2019</v>
      </c>
      <c r="J38" s="232">
        <v>15638</v>
      </c>
      <c r="K38" s="232">
        <v>3006</v>
      </c>
      <c r="L38" s="132">
        <f t="shared" si="0"/>
        <v>0.19222406957411434</v>
      </c>
      <c r="M38" s="48"/>
      <c r="N38" s="132">
        <f t="shared" si="1"/>
        <v>1.0010979784279561E-2</v>
      </c>
      <c r="O38" s="132">
        <f t="shared" si="2"/>
        <v>-3.3129623673206821E-2</v>
      </c>
      <c r="Q38" s="160">
        <v>2017</v>
      </c>
      <c r="R38" s="230">
        <v>0.26500000000000001</v>
      </c>
      <c r="S38" s="230">
        <v>0.37359999999999999</v>
      </c>
      <c r="T38" s="230">
        <v>0.1472</v>
      </c>
      <c r="U38" s="230">
        <v>0.2142</v>
      </c>
    </row>
    <row r="39" spans="3:21" ht="24.95" customHeight="1" x14ac:dyDescent="0.2">
      <c r="I39" s="160">
        <v>2020</v>
      </c>
      <c r="J39" s="232">
        <v>15794</v>
      </c>
      <c r="K39" s="232">
        <v>3036</v>
      </c>
      <c r="L39" s="132">
        <f t="shared" si="0"/>
        <v>0.19222489552994809</v>
      </c>
      <c r="M39" s="48"/>
      <c r="N39" s="132">
        <f t="shared" si="1"/>
        <v>9.9757002174190035E-3</v>
      </c>
      <c r="O39" s="132">
        <f t="shared" si="2"/>
        <v>9.9800399201597223E-3</v>
      </c>
      <c r="Q39" s="231" t="s">
        <v>185</v>
      </c>
      <c r="R39" s="48"/>
      <c r="S39" s="48"/>
      <c r="T39" s="48"/>
      <c r="U39" s="48"/>
    </row>
    <row r="40" spans="3:21" ht="24.95" customHeight="1" x14ac:dyDescent="0.2">
      <c r="I40" s="160">
        <v>2021</v>
      </c>
      <c r="J40" s="232">
        <v>15952</v>
      </c>
      <c r="K40" s="232">
        <v>3066</v>
      </c>
      <c r="L40" s="132">
        <f t="shared" si="0"/>
        <v>0.19220160481444332</v>
      </c>
      <c r="M40" s="48"/>
      <c r="N40" s="132">
        <f t="shared" si="1"/>
        <v>1.0003798910978912E-2</v>
      </c>
      <c r="O40" s="132">
        <f t="shared" si="2"/>
        <v>9.8814229249011287E-3</v>
      </c>
    </row>
    <row r="41" spans="3:21" ht="3.75" customHeight="1" x14ac:dyDescent="0.2">
      <c r="I41" s="97"/>
      <c r="J41" s="97"/>
      <c r="K41" s="97"/>
      <c r="L41" s="97"/>
      <c r="M41" s="48"/>
      <c r="N41" s="97"/>
      <c r="O41" s="97"/>
    </row>
    <row r="42" spans="3:21" ht="18" x14ac:dyDescent="0.25">
      <c r="C42" s="49"/>
      <c r="I42" s="136" t="s">
        <v>171</v>
      </c>
      <c r="J42" s="48"/>
      <c r="K42" s="48"/>
      <c r="L42" s="48"/>
      <c r="M42" s="48"/>
      <c r="N42" s="48"/>
      <c r="O42" s="48"/>
    </row>
    <row r="43" spans="3:21" x14ac:dyDescent="0.2">
      <c r="I43" s="48"/>
      <c r="J43" s="48"/>
      <c r="K43" s="48"/>
      <c r="L43" s="48"/>
      <c r="M43" s="48"/>
      <c r="N43" s="48"/>
      <c r="O43" s="48"/>
    </row>
    <row r="44" spans="3:21" x14ac:dyDescent="0.2">
      <c r="I44" s="48"/>
      <c r="J44" s="48"/>
      <c r="K44" s="48"/>
      <c r="L44" s="48"/>
      <c r="M44" s="48"/>
      <c r="N44" s="48"/>
      <c r="O44" s="48"/>
    </row>
    <row r="45" spans="3:21" x14ac:dyDescent="0.2">
      <c r="I45" s="48"/>
      <c r="J45" s="48"/>
      <c r="K45" s="48"/>
      <c r="L45" s="48"/>
      <c r="M45" s="48"/>
      <c r="N45" s="48"/>
      <c r="O45" s="48"/>
    </row>
  </sheetData>
  <sheetProtection algorithmName="SHA-512" hashValue="TK9zM+eHYgTQN1e7I6gnZ1sNEwkyfkVqFzlFAb2e6+Huh9OoGQTmQt2Lk90GZ1JZkCOIXg+VVFSiCHFf6ud7KA==" saltValue="84+P18SfndsIjFVog6TEcA==" spinCount="100000" sheet="1" objects="1" scenarios="1"/>
  <mergeCells count="2">
    <mergeCell ref="N28:O28"/>
    <mergeCell ref="R28:U28"/>
  </mergeCells>
  <conditionalFormatting sqref="J38:J40">
    <cfRule type="dataBar" priority="17">
      <dataBar>
        <cfvo type="min"/>
        <cfvo type="max"/>
        <color theme="8" tint="0.39997558519241921"/>
      </dataBar>
      <extLst>
        <ext xmlns:x14="http://schemas.microsoft.com/office/spreadsheetml/2009/9/main" uri="{B025F937-C7B1-47D3-B67F-A62EFF666E3E}">
          <x14:id>{5878EA4C-2C94-4196-BC8B-5C36002B541D}</x14:id>
        </ext>
      </extLst>
    </cfRule>
  </conditionalFormatting>
  <conditionalFormatting sqref="K38:K40">
    <cfRule type="dataBar" priority="16">
      <dataBar>
        <cfvo type="min"/>
        <cfvo type="max"/>
        <color theme="5" tint="0.39997558519241921"/>
      </dataBar>
      <extLst>
        <ext xmlns:x14="http://schemas.microsoft.com/office/spreadsheetml/2009/9/main" uri="{B025F937-C7B1-47D3-B67F-A62EFF666E3E}">
          <x14:id>{35480766-6FDC-46C3-B3DD-A6B7B278C8B2}</x14:id>
        </ext>
      </extLst>
    </cfRule>
  </conditionalFormatting>
  <conditionalFormatting sqref="L30:L40">
    <cfRule type="dataBar" priority="8">
      <dataBar>
        <cfvo type="min"/>
        <cfvo type="max"/>
        <color rgb="FFFFB628"/>
      </dataBar>
      <extLst>
        <ext xmlns:x14="http://schemas.microsoft.com/office/spreadsheetml/2009/9/main" uri="{B025F937-C7B1-47D3-B67F-A62EFF666E3E}">
          <x14:id>{38DF495B-DD2C-43D2-B036-2B26CE4BEB36}</x14:id>
        </ext>
      </extLst>
    </cfRule>
  </conditionalFormatting>
  <conditionalFormatting sqref="N31:N40">
    <cfRule type="dataBar" priority="14">
      <dataBar>
        <cfvo type="min"/>
        <cfvo type="max"/>
        <color theme="8" tint="0.39997558519241921"/>
      </dataBar>
      <extLst>
        <ext xmlns:x14="http://schemas.microsoft.com/office/spreadsheetml/2009/9/main" uri="{B025F937-C7B1-47D3-B67F-A62EFF666E3E}">
          <x14:id>{D7EEF59C-DFDB-40A1-A6DB-581B97B80479}</x14:id>
        </ext>
      </extLst>
    </cfRule>
  </conditionalFormatting>
  <conditionalFormatting sqref="O31:O40">
    <cfRule type="dataBar" priority="13">
      <dataBar>
        <cfvo type="min"/>
        <cfvo type="max"/>
        <color theme="5" tint="0.39997558519241921"/>
      </dataBar>
      <extLst>
        <ext xmlns:x14="http://schemas.microsoft.com/office/spreadsheetml/2009/9/main" uri="{B025F937-C7B1-47D3-B67F-A62EFF666E3E}">
          <x14:id>{DA99CE10-0A64-47FF-AAC7-54C80E49D447}</x14:id>
        </ext>
      </extLst>
    </cfRule>
  </conditionalFormatting>
  <conditionalFormatting sqref="R30:R37">
    <cfRule type="dataBar" priority="10">
      <dataBar>
        <cfvo type="min"/>
        <cfvo type="max"/>
        <color theme="8" tint="0.39997558519241921"/>
      </dataBar>
      <extLst>
        <ext xmlns:x14="http://schemas.microsoft.com/office/spreadsheetml/2009/9/main" uri="{B025F937-C7B1-47D3-B67F-A62EFF666E3E}">
          <x14:id>{3F14F203-BC20-438A-8978-C2D6E41AA52B}</x14:id>
        </ext>
      </extLst>
    </cfRule>
  </conditionalFormatting>
  <conditionalFormatting sqref="S30:S37">
    <cfRule type="dataBar" priority="12">
      <dataBar>
        <cfvo type="min"/>
        <cfvo type="max"/>
        <color rgb="FF63C384"/>
      </dataBar>
      <extLst>
        <ext xmlns:x14="http://schemas.microsoft.com/office/spreadsheetml/2009/9/main" uri="{B025F937-C7B1-47D3-B67F-A62EFF666E3E}">
          <x14:id>{646E1DA8-6E59-4AAF-86B8-B5FBA87F479A}</x14:id>
        </ext>
      </extLst>
    </cfRule>
  </conditionalFormatting>
  <conditionalFormatting sqref="T30:T37">
    <cfRule type="dataBar" priority="9">
      <dataBar>
        <cfvo type="min"/>
        <cfvo type="max"/>
        <color theme="9"/>
      </dataBar>
      <extLst>
        <ext xmlns:x14="http://schemas.microsoft.com/office/spreadsheetml/2009/9/main" uri="{B025F937-C7B1-47D3-B67F-A62EFF666E3E}">
          <x14:id>{6AB09344-3FE2-4DEF-978C-14ABC66B16A3}</x14:id>
        </ext>
      </extLst>
    </cfRule>
  </conditionalFormatting>
  <conditionalFormatting sqref="U30:U37">
    <cfRule type="dataBar" priority="11">
      <dataBar>
        <cfvo type="min"/>
        <cfvo type="max"/>
        <color rgb="FFFF555A"/>
      </dataBar>
      <extLst>
        <ext xmlns:x14="http://schemas.microsoft.com/office/spreadsheetml/2009/9/main" uri="{B025F937-C7B1-47D3-B67F-A62EFF666E3E}">
          <x14:id>{4C328756-FCE1-4D39-BB08-54DCE9C766E7}</x14:id>
        </ext>
      </extLst>
    </cfRule>
  </conditionalFormatting>
  <conditionalFormatting sqref="J30:J37">
    <cfRule type="dataBar" priority="6">
      <dataBar>
        <cfvo type="min"/>
        <cfvo type="max"/>
        <color theme="8" tint="0.39997558519241921"/>
      </dataBar>
      <extLst>
        <ext xmlns:x14="http://schemas.microsoft.com/office/spreadsheetml/2009/9/main" uri="{B025F937-C7B1-47D3-B67F-A62EFF666E3E}">
          <x14:id>{51C12FC9-B63E-48BA-B1E9-6E555BE1C64E}</x14:id>
        </ext>
      </extLst>
    </cfRule>
  </conditionalFormatting>
  <conditionalFormatting sqref="K30:K37">
    <cfRule type="dataBar" priority="5">
      <dataBar>
        <cfvo type="min"/>
        <cfvo type="max"/>
        <color theme="5" tint="0.39997558519241921"/>
      </dataBar>
      <extLst>
        <ext xmlns:x14="http://schemas.microsoft.com/office/spreadsheetml/2009/9/main" uri="{B025F937-C7B1-47D3-B67F-A62EFF666E3E}">
          <x14:id>{29E0AD44-2862-42E1-B2B9-8326B00E5787}</x14:id>
        </ext>
      </extLst>
    </cfRule>
  </conditionalFormatting>
  <conditionalFormatting sqref="R38">
    <cfRule type="dataBar" priority="2">
      <dataBar>
        <cfvo type="min"/>
        <cfvo type="max"/>
        <color theme="8" tint="0.39997558519241921"/>
      </dataBar>
      <extLst>
        <ext xmlns:x14="http://schemas.microsoft.com/office/spreadsheetml/2009/9/main" uri="{B025F937-C7B1-47D3-B67F-A62EFF666E3E}">
          <x14:id>{73A29915-862D-4543-A534-6D7C9248B119}</x14:id>
        </ext>
      </extLst>
    </cfRule>
  </conditionalFormatting>
  <conditionalFormatting sqref="S38">
    <cfRule type="dataBar" priority="4">
      <dataBar>
        <cfvo type="min"/>
        <cfvo type="max"/>
        <color rgb="FF63C384"/>
      </dataBar>
      <extLst>
        <ext xmlns:x14="http://schemas.microsoft.com/office/spreadsheetml/2009/9/main" uri="{B025F937-C7B1-47D3-B67F-A62EFF666E3E}">
          <x14:id>{6CBCCFD3-783E-4182-AF34-792B0F5DEBF4}</x14:id>
        </ext>
      </extLst>
    </cfRule>
  </conditionalFormatting>
  <conditionalFormatting sqref="T38">
    <cfRule type="dataBar" priority="1">
      <dataBar>
        <cfvo type="min"/>
        <cfvo type="max"/>
        <color theme="9"/>
      </dataBar>
      <extLst>
        <ext xmlns:x14="http://schemas.microsoft.com/office/spreadsheetml/2009/9/main" uri="{B025F937-C7B1-47D3-B67F-A62EFF666E3E}">
          <x14:id>{990709E0-6692-4B73-9218-DDE98717AC86}</x14:id>
        </ext>
      </extLst>
    </cfRule>
  </conditionalFormatting>
  <conditionalFormatting sqref="U38">
    <cfRule type="dataBar" priority="3">
      <dataBar>
        <cfvo type="min"/>
        <cfvo type="max"/>
        <color rgb="FFFF555A"/>
      </dataBar>
      <extLst>
        <ext xmlns:x14="http://schemas.microsoft.com/office/spreadsheetml/2009/9/main" uri="{B025F937-C7B1-47D3-B67F-A62EFF666E3E}">
          <x14:id>{72412316-A310-4CE0-A6DB-64E81981D89B}</x14:id>
        </ext>
      </extLst>
    </cfRule>
  </conditionalFormatting>
  <hyperlinks>
    <hyperlink ref="I42" r:id="rId1" xr:uid="{00000000-0004-0000-0F00-000000000000}"/>
    <hyperlink ref="Q39" r:id="rId2" xr:uid="{00000000-0004-0000-0F00-000001000000}"/>
  </hyperlinks>
  <pageMargins left="0.25" right="0.25" top="0.75" bottom="0.75" header="0.3" footer="0.3"/>
  <pageSetup scale="31" fitToHeight="0" orientation="landscape" r:id="rId3"/>
  <drawing r:id="rId4"/>
  <extLst>
    <ext xmlns:x14="http://schemas.microsoft.com/office/spreadsheetml/2009/9/main" uri="{78C0D931-6437-407d-A8EE-F0AAD7539E65}">
      <x14:conditionalFormattings>
        <x14:conditionalFormatting xmlns:xm="http://schemas.microsoft.com/office/excel/2006/main">
          <x14:cfRule type="dataBar" id="{5878EA4C-2C94-4196-BC8B-5C36002B541D}">
            <x14:dataBar minLength="0" maxLength="100" border="1" negativeBarBorderColorSameAsPositive="0">
              <x14:cfvo type="autoMin"/>
              <x14:cfvo type="autoMax"/>
              <x14:borderColor theme="8" tint="0.59999389629810485"/>
              <x14:negativeFillColor rgb="FFFF0000"/>
              <x14:negativeBorderColor rgb="FFFF0000"/>
              <x14:axisColor rgb="FF000000"/>
            </x14:dataBar>
          </x14:cfRule>
          <xm:sqref>J38:J40</xm:sqref>
        </x14:conditionalFormatting>
        <x14:conditionalFormatting xmlns:xm="http://schemas.microsoft.com/office/excel/2006/main">
          <x14:cfRule type="dataBar" id="{35480766-6FDC-46C3-B3DD-A6B7B278C8B2}">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K38:K40</xm:sqref>
        </x14:conditionalFormatting>
        <x14:conditionalFormatting xmlns:xm="http://schemas.microsoft.com/office/excel/2006/main">
          <x14:cfRule type="dataBar" id="{38DF495B-DD2C-43D2-B036-2B26CE4BEB36}">
            <x14:dataBar minLength="0" maxLength="100" border="1" negativeBarBorderColorSameAsPositive="0">
              <x14:cfvo type="autoMin"/>
              <x14:cfvo type="autoMax"/>
              <x14:borderColor rgb="FFFFB628"/>
              <x14:negativeFillColor rgb="FFFF0000"/>
              <x14:negativeBorderColor rgb="FFFF0000"/>
              <x14:axisColor rgb="FF000000"/>
            </x14:dataBar>
          </x14:cfRule>
          <xm:sqref>L30:L40</xm:sqref>
        </x14:conditionalFormatting>
        <x14:conditionalFormatting xmlns:xm="http://schemas.microsoft.com/office/excel/2006/main">
          <x14:cfRule type="dataBar" id="{D7EEF59C-DFDB-40A1-A6DB-581B97B80479}">
            <x14:dataBar minLength="0" maxLength="100" border="1" negativeBarBorderColorSameAsPositive="0">
              <x14:cfvo type="autoMin"/>
              <x14:cfvo type="autoMax"/>
              <x14:borderColor theme="8" tint="0.59999389629810485"/>
              <x14:negativeFillColor rgb="FFFF0000"/>
              <x14:negativeBorderColor rgb="FFFF0000"/>
              <x14:axisColor rgb="FF000000"/>
            </x14:dataBar>
          </x14:cfRule>
          <xm:sqref>N31:N40</xm:sqref>
        </x14:conditionalFormatting>
        <x14:conditionalFormatting xmlns:xm="http://schemas.microsoft.com/office/excel/2006/main">
          <x14:cfRule type="dataBar" id="{DA99CE10-0A64-47FF-AAC7-54C80E49D447}">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O31:O40</xm:sqref>
        </x14:conditionalFormatting>
        <x14:conditionalFormatting xmlns:xm="http://schemas.microsoft.com/office/excel/2006/main">
          <x14:cfRule type="dataBar" id="{3F14F203-BC20-438A-8978-C2D6E41AA52B}">
            <x14:dataBar minLength="0" maxLength="100" border="1" negativeBarBorderColorSameAsPositive="0">
              <x14:cfvo type="autoMin"/>
              <x14:cfvo type="autoMax"/>
              <x14:borderColor theme="4" tint="0.39997558519241921"/>
              <x14:negativeFillColor rgb="FFFF0000"/>
              <x14:negativeBorderColor rgb="FFFF0000"/>
              <x14:axisColor rgb="FF000000"/>
            </x14:dataBar>
          </x14:cfRule>
          <xm:sqref>R30:R37</xm:sqref>
        </x14:conditionalFormatting>
        <x14:conditionalFormatting xmlns:xm="http://schemas.microsoft.com/office/excel/2006/main">
          <x14:cfRule type="dataBar" id="{646E1DA8-6E59-4AAF-86B8-B5FBA87F479A}">
            <x14:dataBar minLength="0" maxLength="100" border="1" negativeBarBorderColorSameAsPositive="0">
              <x14:cfvo type="autoMin"/>
              <x14:cfvo type="autoMax"/>
              <x14:borderColor rgb="FF63C384"/>
              <x14:negativeFillColor rgb="FFFF0000"/>
              <x14:negativeBorderColor rgb="FFFF0000"/>
              <x14:axisColor rgb="FF000000"/>
            </x14:dataBar>
          </x14:cfRule>
          <xm:sqref>S30:S37</xm:sqref>
        </x14:conditionalFormatting>
        <x14:conditionalFormatting xmlns:xm="http://schemas.microsoft.com/office/excel/2006/main">
          <x14:cfRule type="dataBar" id="{6AB09344-3FE2-4DEF-978C-14ABC66B16A3}">
            <x14:dataBar minLength="0" maxLength="100" border="1" negativeBarBorderColorSameAsPositive="0">
              <x14:cfvo type="autoMin"/>
              <x14:cfvo type="autoMax"/>
              <x14:borderColor theme="9" tint="-0.249977111117893"/>
              <x14:negativeFillColor rgb="FFFF0000"/>
              <x14:negativeBorderColor rgb="FFFF0000"/>
              <x14:axisColor rgb="FF000000"/>
            </x14:dataBar>
          </x14:cfRule>
          <xm:sqref>T30:T37</xm:sqref>
        </x14:conditionalFormatting>
        <x14:conditionalFormatting xmlns:xm="http://schemas.microsoft.com/office/excel/2006/main">
          <x14:cfRule type="dataBar" id="{4C328756-FCE1-4D39-BB08-54DCE9C766E7}">
            <x14:dataBar minLength="0" maxLength="100" border="1" negativeBarBorderColorSameAsPositive="0">
              <x14:cfvo type="autoMin"/>
              <x14:cfvo type="autoMax"/>
              <x14:borderColor rgb="FFFF555A"/>
              <x14:negativeFillColor rgb="FFFF0000"/>
              <x14:negativeBorderColor rgb="FFFF0000"/>
              <x14:axisColor rgb="FF000000"/>
            </x14:dataBar>
          </x14:cfRule>
          <xm:sqref>U30:U37</xm:sqref>
        </x14:conditionalFormatting>
        <x14:conditionalFormatting xmlns:xm="http://schemas.microsoft.com/office/excel/2006/main">
          <x14:cfRule type="dataBar" id="{51C12FC9-B63E-48BA-B1E9-6E555BE1C64E}">
            <x14:dataBar minLength="0" maxLength="100" border="1" negativeBarBorderColorSameAsPositive="0">
              <x14:cfvo type="autoMin"/>
              <x14:cfvo type="autoMax"/>
              <x14:borderColor theme="8" tint="0.59999389629810485"/>
              <x14:negativeFillColor rgb="FFFF0000"/>
              <x14:negativeBorderColor rgb="FFFF0000"/>
              <x14:axisColor rgb="FF000000"/>
            </x14:dataBar>
          </x14:cfRule>
          <xm:sqref>J30:J37</xm:sqref>
        </x14:conditionalFormatting>
        <x14:conditionalFormatting xmlns:xm="http://schemas.microsoft.com/office/excel/2006/main">
          <x14:cfRule type="dataBar" id="{29E0AD44-2862-42E1-B2B9-8326B00E5787}">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K30:K37</xm:sqref>
        </x14:conditionalFormatting>
        <x14:conditionalFormatting xmlns:xm="http://schemas.microsoft.com/office/excel/2006/main">
          <x14:cfRule type="dataBar" id="{73A29915-862D-4543-A534-6D7C9248B119}">
            <x14:dataBar minLength="0" maxLength="100" border="1" negativeBarBorderColorSameAsPositive="0">
              <x14:cfvo type="autoMin"/>
              <x14:cfvo type="autoMax"/>
              <x14:borderColor theme="4" tint="0.39997558519241921"/>
              <x14:negativeFillColor rgb="FFFF0000"/>
              <x14:negativeBorderColor rgb="FFFF0000"/>
              <x14:axisColor rgb="FF000000"/>
            </x14:dataBar>
          </x14:cfRule>
          <xm:sqref>R38</xm:sqref>
        </x14:conditionalFormatting>
        <x14:conditionalFormatting xmlns:xm="http://schemas.microsoft.com/office/excel/2006/main">
          <x14:cfRule type="dataBar" id="{6CBCCFD3-783E-4182-AF34-792B0F5DEBF4}">
            <x14:dataBar minLength="0" maxLength="100" border="1" negativeBarBorderColorSameAsPositive="0">
              <x14:cfvo type="autoMin"/>
              <x14:cfvo type="autoMax"/>
              <x14:borderColor rgb="FF63C384"/>
              <x14:negativeFillColor rgb="FFFF0000"/>
              <x14:negativeBorderColor rgb="FFFF0000"/>
              <x14:axisColor rgb="FF000000"/>
            </x14:dataBar>
          </x14:cfRule>
          <xm:sqref>S38</xm:sqref>
        </x14:conditionalFormatting>
        <x14:conditionalFormatting xmlns:xm="http://schemas.microsoft.com/office/excel/2006/main">
          <x14:cfRule type="dataBar" id="{990709E0-6692-4B73-9218-DDE98717AC86}">
            <x14:dataBar minLength="0" maxLength="100" border="1" negativeBarBorderColorSameAsPositive="0">
              <x14:cfvo type="autoMin"/>
              <x14:cfvo type="autoMax"/>
              <x14:borderColor theme="9" tint="-0.249977111117893"/>
              <x14:negativeFillColor rgb="FFFF0000"/>
              <x14:negativeBorderColor rgb="FFFF0000"/>
              <x14:axisColor rgb="FF000000"/>
            </x14:dataBar>
          </x14:cfRule>
          <xm:sqref>T38</xm:sqref>
        </x14:conditionalFormatting>
        <x14:conditionalFormatting xmlns:xm="http://schemas.microsoft.com/office/excel/2006/main">
          <x14:cfRule type="dataBar" id="{72412316-A310-4CE0-A6DB-64E81981D89B}">
            <x14:dataBar minLength="0" maxLength="100" border="1" negativeBarBorderColorSameAsPositive="0">
              <x14:cfvo type="autoMin"/>
              <x14:cfvo type="autoMax"/>
              <x14:borderColor rgb="FFFF555A"/>
              <x14:negativeFillColor rgb="FFFF0000"/>
              <x14:negativeBorderColor rgb="FFFF0000"/>
              <x14:axisColor rgb="FF000000"/>
            </x14:dataBar>
          </x14:cfRule>
          <xm:sqref>U38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33"/>
  <sheetViews>
    <sheetView showGridLines="0" zoomScaleNormal="100" zoomScaleSheetLayoutView="112" workbookViewId="0">
      <selection activeCell="I15" sqref="I15"/>
    </sheetView>
  </sheetViews>
  <sheetFormatPr defaultRowHeight="14.25" x14ac:dyDescent="0.2"/>
  <cols>
    <col min="1" max="1" width="3.125" customWidth="1"/>
    <col min="2" max="2" width="5.625" customWidth="1"/>
    <col min="3" max="3" width="53.375" customWidth="1"/>
    <col min="4" max="4" width="28.375" customWidth="1"/>
    <col min="5" max="5" width="13.625" customWidth="1"/>
    <col min="6" max="7" width="2.625" customWidth="1"/>
    <col min="8" max="8" width="5.625" customWidth="1"/>
    <col min="9" max="9" width="53.375" customWidth="1"/>
    <col min="10" max="10" width="28.375" customWidth="1"/>
    <col min="11" max="11" width="13.625" customWidth="1"/>
    <col min="12" max="12" width="3.125" customWidth="1"/>
  </cols>
  <sheetData>
    <row r="2" spans="1:11" ht="24" thickBot="1" x14ac:dyDescent="0.4">
      <c r="A2" s="151" t="s">
        <v>156</v>
      </c>
      <c r="B2" s="107"/>
      <c r="C2" s="107"/>
      <c r="D2" s="108"/>
      <c r="E2" s="107"/>
      <c r="F2" s="107"/>
      <c r="G2" s="108"/>
      <c r="H2" s="107"/>
      <c r="I2" s="107"/>
      <c r="J2" s="266" t="s">
        <v>208</v>
      </c>
      <c r="K2" s="266"/>
    </row>
    <row r="3" spans="1:11" ht="15" thickTop="1" x14ac:dyDescent="0.2">
      <c r="B3" s="253" t="s">
        <v>206</v>
      </c>
    </row>
    <row r="4" spans="1:11" ht="15" thickBot="1" x14ac:dyDescent="0.25">
      <c r="B4" s="253" t="s">
        <v>207</v>
      </c>
    </row>
    <row r="5" spans="1:11" ht="50.25" customHeight="1" thickBot="1" x14ac:dyDescent="0.25">
      <c r="B5" s="250" t="s">
        <v>188</v>
      </c>
      <c r="C5" s="153" t="s">
        <v>2</v>
      </c>
      <c r="D5" s="147"/>
      <c r="E5" s="148" t="s">
        <v>5</v>
      </c>
      <c r="F5" s="115"/>
      <c r="H5" s="250" t="s">
        <v>195</v>
      </c>
      <c r="I5" s="153" t="s">
        <v>46</v>
      </c>
      <c r="J5" s="150"/>
      <c r="K5" s="148" t="s">
        <v>5</v>
      </c>
    </row>
    <row r="6" spans="1:11" ht="9.9499999999999993" customHeight="1" thickBot="1" x14ac:dyDescent="0.25">
      <c r="B6" s="145"/>
      <c r="C6" s="154"/>
      <c r="D6" s="97"/>
      <c r="E6" s="115"/>
      <c r="F6" s="115"/>
      <c r="H6" s="145"/>
      <c r="I6" s="154"/>
      <c r="J6" s="110"/>
      <c r="K6" s="148"/>
    </row>
    <row r="7" spans="1:11" ht="50.25" customHeight="1" thickBot="1" x14ac:dyDescent="0.25">
      <c r="B7" s="250" t="s">
        <v>189</v>
      </c>
      <c r="C7" s="153" t="s">
        <v>118</v>
      </c>
      <c r="D7" s="147"/>
      <c r="E7" s="148" t="s">
        <v>5</v>
      </c>
      <c r="F7" s="114"/>
      <c r="H7" s="250" t="s">
        <v>196</v>
      </c>
      <c r="I7" s="153" t="s">
        <v>119</v>
      </c>
      <c r="J7" s="150"/>
      <c r="K7" s="148" t="s">
        <v>5</v>
      </c>
    </row>
    <row r="8" spans="1:11" ht="9.9499999999999993" customHeight="1" thickBot="1" x14ac:dyDescent="0.25">
      <c r="B8" s="145"/>
      <c r="C8" s="154"/>
      <c r="D8" s="97"/>
      <c r="E8" s="114"/>
      <c r="F8" s="114"/>
      <c r="H8" s="145"/>
      <c r="I8" s="154"/>
      <c r="J8" s="110"/>
      <c r="K8" s="114"/>
    </row>
    <row r="9" spans="1:11" ht="50.25" customHeight="1" thickBot="1" x14ac:dyDescent="0.25">
      <c r="B9" s="250" t="s">
        <v>190</v>
      </c>
      <c r="C9" s="153" t="s">
        <v>36</v>
      </c>
      <c r="D9" s="147"/>
      <c r="E9" s="148" t="s">
        <v>37</v>
      </c>
      <c r="F9" s="114"/>
      <c r="H9" s="250" t="s">
        <v>197</v>
      </c>
      <c r="I9" s="153" t="s">
        <v>155</v>
      </c>
      <c r="J9" s="147"/>
      <c r="K9" s="148" t="s">
        <v>211</v>
      </c>
    </row>
    <row r="10" spans="1:11" ht="9.9499999999999993" customHeight="1" thickBot="1" x14ac:dyDescent="0.25">
      <c r="B10" s="145"/>
      <c r="C10" s="154"/>
      <c r="D10" s="97"/>
      <c r="E10" s="114"/>
      <c r="F10" s="114"/>
      <c r="H10" s="145"/>
      <c r="I10" s="154"/>
      <c r="J10" s="110"/>
      <c r="K10" s="114"/>
    </row>
    <row r="11" spans="1:11" ht="50.25" customHeight="1" thickBot="1" x14ac:dyDescent="0.25">
      <c r="B11" s="250" t="s">
        <v>191</v>
      </c>
      <c r="C11" s="153" t="s">
        <v>153</v>
      </c>
      <c r="D11" s="147"/>
      <c r="E11" s="148" t="s">
        <v>5</v>
      </c>
      <c r="F11" s="114"/>
      <c r="H11" s="250" t="s">
        <v>198</v>
      </c>
      <c r="I11" s="153" t="s">
        <v>202</v>
      </c>
      <c r="J11" s="150"/>
      <c r="K11" s="148" t="s">
        <v>5</v>
      </c>
    </row>
    <row r="12" spans="1:11" ht="9.9499999999999993" customHeight="1" thickBot="1" x14ac:dyDescent="0.25">
      <c r="B12" s="145"/>
      <c r="C12" s="154"/>
      <c r="D12" s="97"/>
      <c r="E12" s="114"/>
      <c r="F12" s="114"/>
      <c r="H12" s="145"/>
      <c r="I12" s="154"/>
      <c r="J12" s="110"/>
      <c r="K12" s="114"/>
    </row>
    <row r="13" spans="1:11" ht="50.25" customHeight="1" thickBot="1" x14ac:dyDescent="0.25">
      <c r="B13" s="149" t="s">
        <v>192</v>
      </c>
      <c r="C13" s="155" t="s">
        <v>71</v>
      </c>
      <c r="D13" s="147"/>
      <c r="E13" s="148" t="s">
        <v>5</v>
      </c>
      <c r="F13" s="114"/>
      <c r="H13" s="250" t="s">
        <v>199</v>
      </c>
      <c r="I13" s="153" t="s">
        <v>120</v>
      </c>
      <c r="J13" s="150"/>
      <c r="K13" s="148" t="s">
        <v>5</v>
      </c>
    </row>
    <row r="14" spans="1:11" ht="9.9499999999999993" customHeight="1" thickBot="1" x14ac:dyDescent="0.25">
      <c r="B14" s="146"/>
      <c r="C14" s="156"/>
      <c r="D14" s="97"/>
      <c r="E14" s="114"/>
      <c r="F14" s="114"/>
      <c r="H14" s="145"/>
      <c r="I14" s="154"/>
      <c r="J14" s="110"/>
      <c r="K14" s="114"/>
    </row>
    <row r="15" spans="1:11" ht="50.25" customHeight="1" thickBot="1" x14ac:dyDescent="0.25">
      <c r="B15" s="149" t="s">
        <v>193</v>
      </c>
      <c r="C15" s="155" t="s">
        <v>121</v>
      </c>
      <c r="D15" s="147"/>
      <c r="E15" s="148" t="s">
        <v>5</v>
      </c>
      <c r="F15" s="114"/>
      <c r="H15" s="250" t="s">
        <v>200</v>
      </c>
      <c r="I15" s="153" t="s">
        <v>122</v>
      </c>
      <c r="J15" s="147"/>
      <c r="K15" s="148" t="s">
        <v>5</v>
      </c>
    </row>
    <row r="16" spans="1:11" ht="9.9499999999999993" customHeight="1" thickBot="1" x14ac:dyDescent="0.25">
      <c r="B16" s="146"/>
      <c r="C16" s="157"/>
      <c r="D16" s="97"/>
      <c r="E16" s="114"/>
      <c r="F16" s="114"/>
      <c r="H16" s="145"/>
      <c r="I16" s="154"/>
      <c r="J16" s="110"/>
      <c r="K16" s="114"/>
    </row>
    <row r="17" spans="2:11" ht="50.25" customHeight="1" thickBot="1" x14ac:dyDescent="0.25">
      <c r="B17" s="250" t="s">
        <v>194</v>
      </c>
      <c r="C17" s="153" t="s">
        <v>154</v>
      </c>
      <c r="D17" s="147"/>
      <c r="E17" s="148" t="s">
        <v>211</v>
      </c>
      <c r="F17" s="114"/>
      <c r="H17" s="250" t="s">
        <v>201</v>
      </c>
      <c r="I17" s="153" t="s">
        <v>178</v>
      </c>
      <c r="J17" s="150"/>
      <c r="K17" s="148" t="s">
        <v>5</v>
      </c>
    </row>
    <row r="18" spans="2:11" ht="18.75" customHeight="1" x14ac:dyDescent="0.2">
      <c r="C18" s="111"/>
      <c r="D18" s="3"/>
      <c r="E18" s="109"/>
      <c r="F18" s="109"/>
    </row>
    <row r="20" spans="2:11" ht="39.950000000000003" customHeight="1" x14ac:dyDescent="0.2">
      <c r="B20" s="265">
        <v>1</v>
      </c>
      <c r="C20" s="267" t="s">
        <v>217</v>
      </c>
      <c r="D20" s="267"/>
      <c r="E20" s="267"/>
      <c r="F20" s="267"/>
      <c r="G20" s="267"/>
      <c r="H20" s="267"/>
      <c r="I20" s="267"/>
      <c r="J20" s="267"/>
      <c r="K20" s="267"/>
    </row>
    <row r="21" spans="2:11" ht="39.950000000000003" customHeight="1" x14ac:dyDescent="0.2">
      <c r="B21" s="265">
        <v>2</v>
      </c>
      <c r="C21" s="267" t="s">
        <v>218</v>
      </c>
      <c r="D21" s="267"/>
      <c r="E21" s="267"/>
      <c r="F21" s="267"/>
      <c r="G21" s="267"/>
      <c r="H21" s="267"/>
      <c r="I21" s="267"/>
      <c r="J21" s="267"/>
      <c r="K21" s="267"/>
    </row>
    <row r="22" spans="2:11" ht="39.950000000000003" customHeight="1" x14ac:dyDescent="0.2">
      <c r="B22" s="265">
        <v>3</v>
      </c>
      <c r="C22" s="267" t="s">
        <v>219</v>
      </c>
      <c r="D22" s="267"/>
      <c r="E22" s="267"/>
      <c r="F22" s="267"/>
      <c r="G22" s="267"/>
      <c r="H22" s="267"/>
      <c r="I22" s="267"/>
      <c r="J22" s="267"/>
      <c r="K22" s="267"/>
    </row>
    <row r="23" spans="2:11" ht="39.950000000000003" customHeight="1" x14ac:dyDescent="0.2">
      <c r="B23" s="265">
        <v>4</v>
      </c>
      <c r="C23" s="267" t="s">
        <v>220</v>
      </c>
      <c r="D23" s="267"/>
      <c r="E23" s="267"/>
      <c r="F23" s="267"/>
      <c r="G23" s="267"/>
      <c r="H23" s="267"/>
      <c r="I23" s="267"/>
      <c r="J23" s="267"/>
      <c r="K23" s="267"/>
    </row>
    <row r="24" spans="2:11" ht="39.950000000000003" customHeight="1" x14ac:dyDescent="0.2">
      <c r="B24" s="265" t="s">
        <v>215</v>
      </c>
      <c r="C24" s="267" t="s">
        <v>220</v>
      </c>
      <c r="D24" s="267"/>
      <c r="E24" s="267"/>
      <c r="F24" s="267"/>
      <c r="G24" s="267"/>
      <c r="H24" s="267"/>
      <c r="I24" s="267"/>
      <c r="J24" s="267"/>
      <c r="K24" s="267"/>
    </row>
    <row r="25" spans="2:11" ht="39.950000000000003" customHeight="1" x14ac:dyDescent="0.2">
      <c r="B25" s="265" t="s">
        <v>216</v>
      </c>
      <c r="C25" s="267" t="s">
        <v>221</v>
      </c>
      <c r="D25" s="267"/>
      <c r="E25" s="267"/>
      <c r="F25" s="267"/>
      <c r="G25" s="267"/>
      <c r="H25" s="267"/>
      <c r="I25" s="267"/>
      <c r="J25" s="267"/>
      <c r="K25" s="267"/>
    </row>
    <row r="26" spans="2:11" ht="39.950000000000003" customHeight="1" x14ac:dyDescent="0.2">
      <c r="B26" s="265">
        <v>5</v>
      </c>
      <c r="C26" s="267" t="s">
        <v>222</v>
      </c>
      <c r="D26" s="267"/>
      <c r="E26" s="267"/>
      <c r="F26" s="267"/>
      <c r="G26" s="267"/>
      <c r="H26" s="267"/>
      <c r="I26" s="267"/>
      <c r="J26" s="267"/>
      <c r="K26" s="267"/>
    </row>
    <row r="27" spans="2:11" ht="39.950000000000003" customHeight="1" x14ac:dyDescent="0.2">
      <c r="B27" s="265">
        <v>6</v>
      </c>
      <c r="C27" s="267" t="s">
        <v>223</v>
      </c>
      <c r="D27" s="267"/>
      <c r="E27" s="267"/>
      <c r="F27" s="267"/>
      <c r="G27" s="267"/>
      <c r="H27" s="267"/>
      <c r="I27" s="267"/>
      <c r="J27" s="267"/>
      <c r="K27" s="267"/>
    </row>
    <row r="28" spans="2:11" ht="39.950000000000003" customHeight="1" x14ac:dyDescent="0.2">
      <c r="B28" s="265">
        <v>7</v>
      </c>
      <c r="C28" s="267" t="s">
        <v>225</v>
      </c>
      <c r="D28" s="267"/>
      <c r="E28" s="267"/>
      <c r="F28" s="267"/>
      <c r="G28" s="267"/>
      <c r="H28" s="267"/>
      <c r="I28" s="267"/>
      <c r="J28" s="267"/>
      <c r="K28" s="267"/>
    </row>
    <row r="29" spans="2:11" ht="39.950000000000003" customHeight="1" x14ac:dyDescent="0.2">
      <c r="B29" s="265">
        <v>8</v>
      </c>
      <c r="C29" s="267" t="s">
        <v>224</v>
      </c>
      <c r="D29" s="267"/>
      <c r="E29" s="267"/>
      <c r="F29" s="267"/>
      <c r="G29" s="267"/>
      <c r="H29" s="267"/>
      <c r="I29" s="267"/>
      <c r="J29" s="267"/>
      <c r="K29" s="267"/>
    </row>
    <row r="30" spans="2:11" ht="39.950000000000003" customHeight="1" x14ac:dyDescent="0.2">
      <c r="B30" s="265">
        <v>9</v>
      </c>
      <c r="C30" s="267" t="s">
        <v>226</v>
      </c>
      <c r="D30" s="267"/>
      <c r="E30" s="267"/>
      <c r="F30" s="267"/>
      <c r="G30" s="267"/>
      <c r="H30" s="267"/>
      <c r="I30" s="267"/>
      <c r="J30" s="267"/>
      <c r="K30" s="267"/>
    </row>
    <row r="31" spans="2:11" ht="39.950000000000003" customHeight="1" x14ac:dyDescent="0.2">
      <c r="B31" s="265">
        <v>10</v>
      </c>
      <c r="C31" s="267" t="s">
        <v>227</v>
      </c>
      <c r="D31" s="267"/>
      <c r="E31" s="267"/>
      <c r="F31" s="267"/>
      <c r="G31" s="267"/>
      <c r="H31" s="267"/>
      <c r="I31" s="267"/>
      <c r="J31" s="267"/>
      <c r="K31" s="267"/>
    </row>
    <row r="32" spans="2:11" ht="39.950000000000003" customHeight="1" x14ac:dyDescent="0.2">
      <c r="B32" s="265">
        <v>11</v>
      </c>
      <c r="C32" s="267" t="s">
        <v>229</v>
      </c>
      <c r="D32" s="267"/>
      <c r="E32" s="267"/>
      <c r="F32" s="267"/>
      <c r="G32" s="267"/>
      <c r="H32" s="267"/>
      <c r="I32" s="267"/>
      <c r="J32" s="267"/>
      <c r="K32" s="267"/>
    </row>
    <row r="33" spans="2:11" ht="39.950000000000003" customHeight="1" x14ac:dyDescent="0.2">
      <c r="B33" s="265">
        <v>12</v>
      </c>
      <c r="C33" s="267" t="s">
        <v>228</v>
      </c>
      <c r="D33" s="267"/>
      <c r="E33" s="267"/>
      <c r="F33" s="267"/>
      <c r="G33" s="267"/>
      <c r="H33" s="267"/>
      <c r="I33" s="267"/>
      <c r="J33" s="267"/>
      <c r="K33" s="267"/>
    </row>
  </sheetData>
  <sheetProtection algorithmName="SHA-512" hashValue="SHsbrf13cyaOBpXN2qfnYr71mOX6Kzkcrf8sAhSikM/RYukwu/a8U1kFUaDuOiR61PpZF228WlP3nx+fbhXwag==" saltValue="EQpbGDsGEUZP0H5+9gF8YQ==" spinCount="100000" sheet="1" objects="1" scenarios="1"/>
  <mergeCells count="15">
    <mergeCell ref="C29:K29"/>
    <mergeCell ref="C30:K30"/>
    <mergeCell ref="C31:K31"/>
    <mergeCell ref="C32:K32"/>
    <mergeCell ref="C33:K33"/>
    <mergeCell ref="C24:K24"/>
    <mergeCell ref="C25:K25"/>
    <mergeCell ref="C26:K26"/>
    <mergeCell ref="C27:K27"/>
    <mergeCell ref="C28:K28"/>
    <mergeCell ref="J2:K2"/>
    <mergeCell ref="C20:K20"/>
    <mergeCell ref="C21:K21"/>
    <mergeCell ref="C22:K22"/>
    <mergeCell ref="C23:K23"/>
  </mergeCells>
  <phoneticPr fontId="34" type="noConversion"/>
  <conditionalFormatting sqref="E1:F1">
    <cfRule type="containsText" dxfId="46" priority="109" operator="containsText" text="Unfavorable">
      <formula>NOT(ISERROR(SEARCH("Unfavorable",E1)))</formula>
    </cfRule>
    <cfRule type="containsText" dxfId="45" priority="110" operator="containsText" text="Favorable">
      <formula>NOT(ISERROR(SEARCH("Favorable",E1)))</formula>
    </cfRule>
    <cfRule type="containsText" dxfId="44" priority="111" operator="containsText" text="Favorable">
      <formula>NOT(ISERROR(SEARCH("Favorable",E1)))</formula>
    </cfRule>
  </conditionalFormatting>
  <conditionalFormatting sqref="K1">
    <cfRule type="containsText" dxfId="43" priority="106" operator="containsText" text="Unfavorable">
      <formula>NOT(ISERROR(SEARCH("Unfavorable",K1)))</formula>
    </cfRule>
    <cfRule type="containsText" dxfId="42" priority="107" operator="containsText" text="Favorable">
      <formula>NOT(ISERROR(SEARCH("Favorable",K1)))</formula>
    </cfRule>
    <cfRule type="containsText" dxfId="41" priority="108" operator="containsText" text="Favorable">
      <formula>NOT(ISERROR(SEARCH("Favorable",K1)))</formula>
    </cfRule>
  </conditionalFormatting>
  <conditionalFormatting sqref="F17">
    <cfRule type="containsText" dxfId="40" priority="101" operator="containsText" text="Marginal">
      <formula>NOT(ISERROR(SEARCH("Marginal",F17)))</formula>
    </cfRule>
    <cfRule type="containsText" priority="102" operator="containsText" text="Favorable">
      <formula>NOT(ISERROR(SEARCH("Favorable",F17)))</formula>
    </cfRule>
    <cfRule type="iconSet" priority="103">
      <iconSet iconSet="3Symbols">
        <cfvo type="percent" val="0"/>
        <cfvo type="percent" val="33"/>
        <cfvo type="percent" val="67"/>
      </iconSet>
    </cfRule>
    <cfRule type="containsText" dxfId="39" priority="104" operator="containsText" text="Unfavorable">
      <formula>NOT(ISERROR(SEARCH("Unfavorable",F17)))</formula>
    </cfRule>
    <cfRule type="containsText" dxfId="38" priority="105" operator="containsText" text="Favorable">
      <formula>NOT(ISERROR(SEARCH("Favorable",F17)))</formula>
    </cfRule>
  </conditionalFormatting>
  <conditionalFormatting sqref="E18:F18 E5:F16">
    <cfRule type="containsText" dxfId="37" priority="112" operator="containsText" text="Marginal">
      <formula>NOT(ISERROR(SEARCH("Marginal",E5)))</formula>
    </cfRule>
    <cfRule type="containsText" priority="113" operator="containsText" text="Favorable">
      <formula>NOT(ISERROR(SEARCH("Favorable",E5)))</formula>
    </cfRule>
    <cfRule type="iconSet" priority="114">
      <iconSet iconSet="3Symbols">
        <cfvo type="percent" val="0"/>
        <cfvo type="percent" val="33"/>
        <cfvo type="percent" val="67"/>
      </iconSet>
    </cfRule>
    <cfRule type="containsText" dxfId="36" priority="115" operator="containsText" text="Unfavorable">
      <formula>NOT(ISERROR(SEARCH("Unfavorable",E5)))</formula>
    </cfRule>
    <cfRule type="containsText" dxfId="35" priority="116" operator="containsText" text="Favorable">
      <formula>NOT(ISERROR(SEARCH("Favorable",E5)))</formula>
    </cfRule>
  </conditionalFormatting>
  <conditionalFormatting sqref="K10 K16 K14 K12 K8">
    <cfRule type="containsText" dxfId="34" priority="117" operator="containsText" text="Marginal">
      <formula>NOT(ISERROR(SEARCH("Marginal",K8)))</formula>
    </cfRule>
    <cfRule type="containsText" priority="118" operator="containsText" text="Favorable">
      <formula>NOT(ISERROR(SEARCH("Favorable",K8)))</formula>
    </cfRule>
    <cfRule type="iconSet" priority="119">
      <iconSet iconSet="3Symbols">
        <cfvo type="percent" val="0"/>
        <cfvo type="percent" val="33"/>
        <cfvo type="percent" val="67"/>
      </iconSet>
    </cfRule>
    <cfRule type="containsText" dxfId="33" priority="120" operator="containsText" text="Unfavorable">
      <formula>NOT(ISERROR(SEARCH("Unfavorable",K8)))</formula>
    </cfRule>
    <cfRule type="containsText" dxfId="32" priority="121" operator="containsText" text="Favorable">
      <formula>NOT(ISERROR(SEARCH("Favorable",K8)))</formula>
    </cfRule>
  </conditionalFormatting>
  <conditionalFormatting sqref="K7">
    <cfRule type="containsText" dxfId="31" priority="31" operator="containsText" text="Marginal">
      <formula>NOT(ISERROR(SEARCH("Marginal",K7)))</formula>
    </cfRule>
    <cfRule type="containsText" priority="32" operator="containsText" text="Favorable">
      <formula>NOT(ISERROR(SEARCH("Favorable",K7)))</formula>
    </cfRule>
    <cfRule type="iconSet" priority="33">
      <iconSet iconSet="3Symbols">
        <cfvo type="percent" val="0"/>
        <cfvo type="percent" val="33"/>
        <cfvo type="percent" val="67"/>
      </iconSet>
    </cfRule>
    <cfRule type="containsText" dxfId="30" priority="34" operator="containsText" text="Unfavorable">
      <formula>NOT(ISERROR(SEARCH("Unfavorable",K7)))</formula>
    </cfRule>
    <cfRule type="containsText" dxfId="29" priority="35" operator="containsText" text="Favorable">
      <formula>NOT(ISERROR(SEARCH("Favorable",K7)))</formula>
    </cfRule>
  </conditionalFormatting>
  <conditionalFormatting sqref="K6">
    <cfRule type="containsText" dxfId="28" priority="56" operator="containsText" text="Marginal">
      <formula>NOT(ISERROR(SEARCH("Marginal",K6)))</formula>
    </cfRule>
    <cfRule type="containsText" priority="57" operator="containsText" text="Favorable">
      <formula>NOT(ISERROR(SEARCH("Favorable",K6)))</formula>
    </cfRule>
    <cfRule type="iconSet" priority="58">
      <iconSet iconSet="3Symbols">
        <cfvo type="percent" val="0"/>
        <cfvo type="percent" val="33"/>
        <cfvo type="percent" val="67"/>
      </iconSet>
    </cfRule>
    <cfRule type="containsText" dxfId="27" priority="59" operator="containsText" text="Unfavorable">
      <formula>NOT(ISERROR(SEARCH("Unfavorable",K6)))</formula>
    </cfRule>
    <cfRule type="containsText" dxfId="26" priority="60" operator="containsText" text="Favorable">
      <formula>NOT(ISERROR(SEARCH("Favorable",K6)))</formula>
    </cfRule>
  </conditionalFormatting>
  <conditionalFormatting sqref="K17">
    <cfRule type="containsText" dxfId="25" priority="41" operator="containsText" text="Marginal">
      <formula>NOT(ISERROR(SEARCH("Marginal",K17)))</formula>
    </cfRule>
    <cfRule type="containsText" priority="42" operator="containsText" text="Favorable">
      <formula>NOT(ISERROR(SEARCH("Favorable",K17)))</formula>
    </cfRule>
    <cfRule type="iconSet" priority="43">
      <iconSet iconSet="3Symbols">
        <cfvo type="percent" val="0"/>
        <cfvo type="percent" val="33"/>
        <cfvo type="percent" val="67"/>
      </iconSet>
    </cfRule>
    <cfRule type="containsText" dxfId="24" priority="44" operator="containsText" text="Unfavorable">
      <formula>NOT(ISERROR(SEARCH("Unfavorable",K17)))</formula>
    </cfRule>
    <cfRule type="containsText" dxfId="23" priority="45" operator="containsText" text="Favorable">
      <formula>NOT(ISERROR(SEARCH("Favorable",K17)))</formula>
    </cfRule>
  </conditionalFormatting>
  <conditionalFormatting sqref="K5">
    <cfRule type="containsText" dxfId="22" priority="36" operator="containsText" text="Marginal">
      <formula>NOT(ISERROR(SEARCH("Marginal",K5)))</formula>
    </cfRule>
    <cfRule type="containsText" priority="37" operator="containsText" text="Favorable">
      <formula>NOT(ISERROR(SEARCH("Favorable",K5)))</formula>
    </cfRule>
    <cfRule type="iconSet" priority="38">
      <iconSet iconSet="3Symbols">
        <cfvo type="percent" val="0"/>
        <cfvo type="percent" val="33"/>
        <cfvo type="percent" val="67"/>
      </iconSet>
    </cfRule>
    <cfRule type="containsText" dxfId="21" priority="39" operator="containsText" text="Unfavorable">
      <formula>NOT(ISERROR(SEARCH("Unfavorable",K5)))</formula>
    </cfRule>
    <cfRule type="containsText" dxfId="20" priority="40" operator="containsText" text="Favorable">
      <formula>NOT(ISERROR(SEARCH("Favorable",K5)))</formula>
    </cfRule>
  </conditionalFormatting>
  <conditionalFormatting sqref="K13">
    <cfRule type="containsText" dxfId="19" priority="26" operator="containsText" text="Marginal">
      <formula>NOT(ISERROR(SEARCH("Marginal",K13)))</formula>
    </cfRule>
    <cfRule type="containsText" priority="27" operator="containsText" text="Favorable">
      <formula>NOT(ISERROR(SEARCH("Favorable",K13)))</formula>
    </cfRule>
    <cfRule type="iconSet" priority="28">
      <iconSet iconSet="3Symbols">
        <cfvo type="percent" val="0"/>
        <cfvo type="percent" val="33"/>
        <cfvo type="percent" val="67"/>
      </iconSet>
    </cfRule>
    <cfRule type="containsText" dxfId="18" priority="29" operator="containsText" text="Unfavorable">
      <formula>NOT(ISERROR(SEARCH("Unfavorable",K13)))</formula>
    </cfRule>
    <cfRule type="containsText" dxfId="17" priority="30" operator="containsText" text="Favorable">
      <formula>NOT(ISERROR(SEARCH("Favorable",K13)))</formula>
    </cfRule>
  </conditionalFormatting>
  <conditionalFormatting sqref="K9">
    <cfRule type="containsText" dxfId="16" priority="21" operator="containsText" text="Marginal">
      <formula>NOT(ISERROR(SEARCH("Marginal",K9)))</formula>
    </cfRule>
    <cfRule type="containsText" priority="22" operator="containsText" text="Favorable">
      <formula>NOT(ISERROR(SEARCH("Favorable",K9)))</formula>
    </cfRule>
    <cfRule type="iconSet" priority="23">
      <iconSet iconSet="3Symbols">
        <cfvo type="percent" val="0"/>
        <cfvo type="percent" val="33"/>
        <cfvo type="percent" val="67"/>
      </iconSet>
    </cfRule>
    <cfRule type="containsText" dxfId="15" priority="24" operator="containsText" text="Unfavorable">
      <formula>NOT(ISERROR(SEARCH("Unfavorable",K9)))</formula>
    </cfRule>
    <cfRule type="containsText" dxfId="14" priority="25" operator="containsText" text="Favorable">
      <formula>NOT(ISERROR(SEARCH("Favorable",K9)))</formula>
    </cfRule>
  </conditionalFormatting>
  <conditionalFormatting sqref="K11">
    <cfRule type="containsText" dxfId="13" priority="16" operator="containsText" text="Marginal">
      <formula>NOT(ISERROR(SEARCH("Marginal",K11)))</formula>
    </cfRule>
    <cfRule type="containsText" priority="17" operator="containsText" text="Favorable">
      <formula>NOT(ISERROR(SEARCH("Favorable",K11)))</formula>
    </cfRule>
    <cfRule type="iconSet" priority="18">
      <iconSet iconSet="3Symbols">
        <cfvo type="percent" val="0"/>
        <cfvo type="percent" val="33"/>
        <cfvo type="percent" val="67"/>
      </iconSet>
    </cfRule>
    <cfRule type="containsText" dxfId="12" priority="19" operator="containsText" text="Unfavorable">
      <formula>NOT(ISERROR(SEARCH("Unfavorable",K11)))</formula>
    </cfRule>
    <cfRule type="containsText" dxfId="11" priority="20" operator="containsText" text="Favorable">
      <formula>NOT(ISERROR(SEARCH("Favorable",K11)))</formula>
    </cfRule>
  </conditionalFormatting>
  <conditionalFormatting sqref="E17">
    <cfRule type="containsText" dxfId="10" priority="6" operator="containsText" text="Marginal">
      <formula>NOT(ISERROR(SEARCH("Marginal",E17)))</formula>
    </cfRule>
    <cfRule type="containsText" priority="7" operator="containsText" text="Favorable">
      <formula>NOT(ISERROR(SEARCH("Favorable",E17)))</formula>
    </cfRule>
    <cfRule type="iconSet" priority="8">
      <iconSet iconSet="3Symbols">
        <cfvo type="percent" val="0"/>
        <cfvo type="percent" val="33"/>
        <cfvo type="percent" val="67"/>
      </iconSet>
    </cfRule>
    <cfRule type="containsText" dxfId="9" priority="9" operator="containsText" text="Unfavorable">
      <formula>NOT(ISERROR(SEARCH("Unfavorable",E17)))</formula>
    </cfRule>
    <cfRule type="containsText" dxfId="8" priority="10" operator="containsText" text="Favorable">
      <formula>NOT(ISERROR(SEARCH("Favorable",E17)))</formula>
    </cfRule>
  </conditionalFormatting>
  <conditionalFormatting sqref="K15">
    <cfRule type="containsText" dxfId="7" priority="1" operator="containsText" text="Marginal">
      <formula>NOT(ISERROR(SEARCH("Marginal",K15)))</formula>
    </cfRule>
    <cfRule type="containsText" priority="2" operator="containsText" text="Favorable">
      <formula>NOT(ISERROR(SEARCH("Favorable",K15)))</formula>
    </cfRule>
    <cfRule type="iconSet" priority="3">
      <iconSet iconSet="3Symbols">
        <cfvo type="percent" val="0"/>
        <cfvo type="percent" val="33"/>
        <cfvo type="percent" val="67"/>
      </iconSet>
    </cfRule>
    <cfRule type="containsText" dxfId="6" priority="4" operator="containsText" text="Unfavorable">
      <formula>NOT(ISERROR(SEARCH("Unfavorable",K15)))</formula>
    </cfRule>
    <cfRule type="containsText" dxfId="5" priority="5" operator="containsText" text="Favorable">
      <formula>NOT(ISERROR(SEARCH("Favorable",K15)))</formula>
    </cfRule>
  </conditionalFormatting>
  <hyperlinks>
    <hyperlink ref="C5" location="'1 - Net Operating Revenues'!A1" display="Net Operating Revenues" xr:uid="{00000000-0004-0000-0100-000000000000}"/>
    <hyperlink ref="C7" location="'2 - Econ Growth Revenues'!A1" display="Economic Growth Revenues as % Total Net Revenue" xr:uid="{00000000-0004-0000-0100-000001000000}"/>
    <hyperlink ref="C9" location="'3 - State Aid'!A1" display="State Aid as % Net Operating Revenue" xr:uid="{00000000-0004-0000-0100-000002000000}"/>
    <hyperlink ref="C11" location="'4 - Property Tax Revenue'!A1" display="Property Tax Revenue" xr:uid="{00000000-0004-0000-0100-000003000000}"/>
    <hyperlink ref="C13" location="'4a - Levy Limit'!A1" display="Levy Limit" xr:uid="{00000000-0004-0000-0100-000004000000}"/>
    <hyperlink ref="C15" location="'4b - Assessed Values'!A1" display="Assessed Values" xr:uid="{00000000-0004-0000-0100-000005000000}"/>
    <hyperlink ref="C17" location="'5 - Uncollected Receivables'!A1" display="Uncollected Receivables as % Levy" xr:uid="{00000000-0004-0000-0100-000006000000}"/>
    <hyperlink ref="I5" location="'6 - Operating Expenditures'!A1" display="Operating Expenditures" xr:uid="{00000000-0004-0000-0100-000007000000}"/>
    <hyperlink ref="I7" location="'7 - Personnel Costs'!A1" display="Personnel Costs as % Operating Expenditures" xr:uid="{00000000-0004-0000-0100-000008000000}"/>
    <hyperlink ref="I9" location="'8 - Pension Liability'!A1" display="Pension Liability" xr:uid="{00000000-0004-0000-0100-000009000000}"/>
    <hyperlink ref="I11" location="'9 - Long Term Debt'!A1" display="Long Term Debt as % Assessed Valuation" xr:uid="{00000000-0004-0000-0100-00000A000000}"/>
    <hyperlink ref="I13" location="'10 - Debt Service'!A1" display="Debt Service as % Operating Revenue" xr:uid="{00000000-0004-0000-0100-00000B000000}"/>
    <hyperlink ref="I15" location="'11 - Reserves'!A1" display="Reserves as % Operating Revenue" xr:uid="{00000000-0004-0000-0100-00000C000000}"/>
    <hyperlink ref="I17" location="'12 - Population'!A1" display="Population" xr:uid="{00000000-0004-0000-0100-00000D000000}"/>
  </hyperlinks>
  <pageMargins left="0.7" right="0.7" top="0.75" bottom="0.75" header="0.3" footer="0.3"/>
  <pageSetup scale="48" orientation="landscape" r:id="rId1"/>
  <ignoredErrors>
    <ignoredError sqref="B5 B7:B17 H5:H17" numberStoredAsText="1"/>
  </ignoredErrors>
  <extLst>
    <ext xmlns:x14="http://schemas.microsoft.com/office/spreadsheetml/2009/9/main" uri="{05C60535-1F16-4fd2-B633-F4F36F0B64E0}">
      <x14:sparklineGroups xmlns:xm="http://schemas.microsoft.com/office/excel/2006/main">
        <x14:sparklineGroup lineWeight="2.25" type="column" displayEmptyCellsAs="gap" displayXAxis="1" xr2:uid="{00000000-0003-0000-0100-000000000000}">
          <x14:colorSeries theme="9" tint="-0.249977111117893"/>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'5 - Uncollected Receivables'!M30:M40</xm:f>
              <xm:sqref>D17</xm:sqref>
            </x14:sparkline>
          </x14:sparklines>
        </x14:sparklineGroup>
        <x14:sparklineGroup lineWeight="2.25" type="column" displayEmptyCellsAs="gap" displayXAxis="1" xr2:uid="{00000000-0003-0000-0100-000001000000}">
          <x14:colorSeries rgb="FF00B050"/>
          <x14:colorNegative rgb="FFFF0000"/>
          <x14:colorAxis rgb="FF000000"/>
          <x14:colorMarkers rgb="FF0070C0"/>
          <x14:colorFirst rgb="FFFFC000"/>
          <x14:colorLast rgb="FFFFC000"/>
          <x14:colorHigh rgb="FF00B050"/>
          <x14:colorLow rgb="FFFF0000"/>
          <x14:sparklines>
            <x14:sparkline>
              <xm:f>'10 - Debt Service'!P31:P41</xm:f>
              <xm:sqref>J13</xm:sqref>
            </x14:sparkline>
          </x14:sparklines>
        </x14:sparklineGroup>
        <x14:sparklineGroup lineWeight="2.25" type="column" displayEmptyCellsAs="gap" displayXAxis="1" xr2:uid="{00000000-0003-0000-0100-000009000000}">
          <x14:colorSeries rgb="FF00B050"/>
          <x14:colorNegative rgb="FFFF0000"/>
          <x14:colorAxis rgb="FF000000"/>
          <x14:colorMarkers rgb="FF0070C0"/>
          <x14:colorFirst rgb="FFFFC000"/>
          <x14:colorLast rgb="FFFFC000"/>
          <x14:colorHigh rgb="FF00B050"/>
          <x14:colorLow rgb="FFFF0000"/>
          <x14:sparklines>
            <x14:sparkline>
              <xm:f>'4b - Assessed Values'!O34:O44</xm:f>
              <xm:sqref>D15</xm:sqref>
            </x14:sparkline>
          </x14:sparklines>
        </x14:sparklineGroup>
        <x14:sparklineGroup lineWeight="2.25" type="column" displayEmptyCellsAs="gap" displayXAxis="1" xr2:uid="{00000000-0003-0000-0100-000003000000}">
          <x14:colorSeries rgb="FF00B050"/>
          <x14:colorNegative rgb="FFFF0000"/>
          <x14:colorAxis rgb="FF000000"/>
          <x14:colorMarkers rgb="FF0070C0"/>
          <x14:colorFirst rgb="FFFFC000"/>
          <x14:colorLast rgb="FFFFC000"/>
          <x14:colorHigh rgb="FF00B050"/>
          <x14:colorLow rgb="FFFF0000"/>
          <x14:sparklines>
            <x14:sparkline>
              <xm:f>'12 - Population'!J30:J40</xm:f>
              <xm:sqref>J17</xm:sqref>
            </x14:sparkline>
          </x14:sparklines>
        </x14:sparklineGroup>
        <x14:sparklineGroup lineWeight="2.25" type="column" displayEmptyCellsAs="gap" displayXAxis="1" xr2:uid="{00000000-0003-0000-0100-000004000000}">
          <x14:colorSeries rgb="FF00B050"/>
          <x14:colorNegative rgb="FFFF0000"/>
          <x14:colorAxis rgb="FF000000"/>
          <x14:colorMarkers rgb="FF0070C0"/>
          <x14:colorFirst rgb="FFFFC000"/>
          <x14:colorLast rgb="FFFFC000"/>
          <x14:colorHigh rgb="FF00B050"/>
          <x14:colorLow rgb="FFFF0000"/>
          <x14:sparklines>
            <x14:sparkline>
              <xm:f>'2 - Econ Growth Revenues'!V35:V45</xm:f>
              <xm:sqref>D7</xm:sqref>
            </x14:sparkline>
          </x14:sparklines>
        </x14:sparklineGroup>
        <x14:sparklineGroup lineWeight="2.25" type="column" displayEmptyCellsAs="gap" xr2:uid="{00000000-0003-0000-0100-000005000000}">
          <x14:colorSeries rgb="FF00B050"/>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'1 - Net Operating Revenues'!R33:R43</xm:f>
              <xm:sqref>D5</xm:sqref>
            </x14:sparkline>
          </x14:sparklines>
        </x14:sparklineGroup>
        <x14:sparklineGroup lineWeight="2.25" type="column" displayEmptyCellsAs="gap" displayXAxis="1" xr2:uid="{00000000-0003-0000-0100-000006000000}">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'3 - State Aid'!Q31:Q41</xm:f>
              <xm:sqref>D9</xm:sqref>
            </x14:sparkline>
          </x14:sparklines>
        </x14:sparklineGroup>
        <x14:sparklineGroup lineWeight="2.25" type="column" displayEmptyCellsAs="gap" displayXAxis="1" xr2:uid="{00000000-0003-0000-0100-000007000000}">
          <x14:colorSeries rgb="FF00B050"/>
          <x14:colorNegative rgb="FFFF0000"/>
          <x14:colorAxis rgb="FF000000"/>
          <x14:colorMarkers rgb="FF0070C0"/>
          <x14:colorFirst rgb="FFFFC000"/>
          <x14:colorLast rgb="FFFFC000"/>
          <x14:colorHigh rgb="FF00B050"/>
          <x14:colorLow rgb="FFFF0000"/>
          <x14:sparklines>
            <x14:sparkline>
              <xm:f>'4 - Property Tax Revenue'!N30:N40</xm:f>
              <xm:sqref>D11</xm:sqref>
            </x14:sparkline>
          </x14:sparklines>
        </x14:sparklineGroup>
        <x14:sparklineGroup lineWeight="2.25" type="column" displayEmptyCellsAs="gap" displayXAxis="1" xr2:uid="{00000000-0003-0000-0100-000008000000}">
          <x14:colorSeries rgb="FF00B050"/>
          <x14:colorNegative rgb="FFFF0000"/>
          <x14:colorAxis rgb="FF000000"/>
          <x14:colorMarkers rgb="FF0070C0"/>
          <x14:colorFirst rgb="FFFFC000"/>
          <x14:colorLast rgb="FFFFC000"/>
          <x14:colorHigh rgb="FF00B050"/>
          <x14:colorLow rgb="FFFF0000"/>
          <x14:sparklines>
            <x14:sparkline>
              <xm:f>'4a - Levy Limit'!P32:P42</xm:f>
              <xm:sqref>D13</xm:sqref>
            </x14:sparkline>
          </x14:sparklines>
        </x14:sparklineGroup>
        <x14:sparklineGroup lineWeight="2.25" type="column" displayEmptyCellsAs="gap" displayXAxis="1" xr2:uid="{00000000-0003-0000-0100-000002000000}">
          <x14:colorSeries rgb="FF00B050"/>
          <x14:colorNegative rgb="FFFF0000"/>
          <x14:colorAxis rgb="FF000000"/>
          <x14:colorMarkers rgb="FF0070C0"/>
          <x14:colorFirst rgb="FFFFC000"/>
          <x14:colorLast rgb="FFFFC000"/>
          <x14:colorHigh rgb="FF00B050"/>
          <x14:colorLow rgb="FFFF0000"/>
          <x14:sparklines>
            <x14:sparkline>
              <xm:f>'11 - Reserves'!O30:O40</xm:f>
              <xm:sqref>J15</xm:sqref>
            </x14:sparkline>
          </x14:sparklines>
        </x14:sparklineGroup>
        <x14:sparklineGroup lineWeight="2.25" type="column" displayEmptyCellsAs="gap" displayXAxis="1" xr2:uid="{00000000-0003-0000-0100-00000A000000}">
          <x14:colorSeries rgb="FF00B050"/>
          <x14:colorNegative rgb="FFFF0000"/>
          <x14:colorAxis rgb="FF000000"/>
          <x14:colorMarkers rgb="FF0070C0"/>
          <x14:colorFirst rgb="FFFFC000"/>
          <x14:colorLast rgb="FFFFC000"/>
          <x14:colorHigh rgb="FF00B050"/>
          <x14:colorLow rgb="FFFF0000"/>
          <x14:sparklines>
            <x14:sparkline>
              <xm:f>'6 - Operating Expenditures'!J35:J45</xm:f>
              <xm:sqref>J5</xm:sqref>
            </x14:sparkline>
          </x14:sparklines>
        </x14:sparklineGroup>
        <x14:sparklineGroup lineWeight="2.25" type="column" displayEmptyCellsAs="gap" displayXAxis="1" xr2:uid="{00000000-0003-0000-0100-00000B000000}">
          <x14:colorSeries rgb="FF00B050"/>
          <x14:colorNegative rgb="FFFF0000"/>
          <x14:colorAxis rgb="FF000000"/>
          <x14:colorMarkers rgb="FF0070C0"/>
          <x14:colorFirst rgb="FFFFC000"/>
          <x14:colorLast rgb="FFFFC000"/>
          <x14:colorHigh rgb="FF00B050"/>
          <x14:colorLow rgb="FFFF0000"/>
          <x14:sparklines>
            <x14:sparkline>
              <xm:f>'7 - Personnel Costs'!P53:P62</xm:f>
              <xm:sqref>J7</xm:sqref>
            </x14:sparkline>
          </x14:sparklines>
        </x14:sparklineGroup>
        <x14:sparklineGroup lineWeight="2.25" type="column" displayEmptyCellsAs="gap" displayXAxis="1" xr2:uid="{00000000-0003-0000-0100-00000C000000}">
          <x14:colorSeries rgb="FF00B050"/>
          <x14:colorNegative rgb="FFFF0000"/>
          <x14:colorAxis rgb="FF000000"/>
          <x14:colorMarkers rgb="FF0070C0"/>
          <x14:colorFirst rgb="FFFFC000"/>
          <x14:colorLast rgb="FFFFC000"/>
          <x14:colorHigh rgb="FF00B050"/>
          <x14:colorLow rgb="FFFF0000"/>
          <x14:sparklines>
            <x14:sparkline>
              <xm:f>'9 - Long-Term Debt'!M30:M40</xm:f>
              <xm:sqref>J11</xm:sqref>
            </x14:sparkline>
          </x14:sparklines>
        </x14:sparklineGroup>
        <x14:sparklineGroup lineWeight="2.25" type="column" displayEmptyCellsAs="gap" displayXAxis="1" xr2:uid="{00000000-0003-0000-0100-00000D000000}">
          <x14:colorSeries theme="9" tint="-0.249977111117893"/>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'8 - Pension Liability'!J35:J39</xm:f>
              <xm:sqref>J9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52"/>
  <sheetViews>
    <sheetView showGridLines="0" tabSelected="1" zoomScale="68" zoomScaleNormal="68" workbookViewId="0">
      <selection activeCell="C3" sqref="C3"/>
    </sheetView>
  </sheetViews>
  <sheetFormatPr defaultRowHeight="14.25" x14ac:dyDescent="0.2"/>
  <cols>
    <col min="1" max="1" width="3.375" customWidth="1"/>
    <col min="2" max="4" width="18.625" customWidth="1"/>
    <col min="5" max="6" width="16.625" customWidth="1"/>
    <col min="7" max="7" width="5.5" customWidth="1"/>
    <col min="8" max="8" width="14.875" customWidth="1"/>
    <col min="9" max="9" width="18.875" customWidth="1"/>
    <col min="10" max="10" width="18.5" customWidth="1"/>
    <col min="11" max="11" width="19.125" customWidth="1"/>
    <col min="12" max="12" width="18.625" customWidth="1"/>
    <col min="13" max="13" width="19.5" customWidth="1"/>
    <col min="14" max="14" width="13.875" customWidth="1"/>
    <col min="15" max="15" width="19" customWidth="1"/>
    <col min="16" max="16" width="13.625" customWidth="1"/>
    <col min="17" max="17" width="10.125" customWidth="1"/>
    <col min="18" max="18" width="19.875" customWidth="1"/>
    <col min="19" max="19" width="19.125" customWidth="1"/>
    <col min="20" max="20" width="2.5" customWidth="1"/>
  </cols>
  <sheetData>
    <row r="1" spans="2:13" ht="21" thickBot="1" x14ac:dyDescent="0.35">
      <c r="B1" s="36" t="s">
        <v>125</v>
      </c>
      <c r="C1" s="4"/>
      <c r="D1" s="4"/>
      <c r="E1" s="3"/>
      <c r="F1" s="3"/>
      <c r="G1" s="3"/>
      <c r="H1" s="3"/>
      <c r="I1" s="3"/>
      <c r="J1" s="3"/>
      <c r="K1" s="3"/>
    </row>
    <row r="2" spans="2:13" ht="9" customHeight="1" thickTop="1" thickBot="1" x14ac:dyDescent="0.35">
      <c r="B2" s="43"/>
      <c r="C2" s="44"/>
      <c r="D2" s="44"/>
      <c r="E2" s="45"/>
      <c r="F2" s="45"/>
      <c r="G2" s="45"/>
      <c r="H2" s="45"/>
      <c r="I2" s="45"/>
      <c r="J2" s="45"/>
      <c r="K2" s="45"/>
      <c r="L2" s="45"/>
      <c r="M2" s="45"/>
    </row>
    <row r="3" spans="2:13" ht="25.5" customHeight="1" thickBot="1" x14ac:dyDescent="0.25">
      <c r="B3" s="257" t="s">
        <v>5</v>
      </c>
      <c r="C3" s="255" t="s">
        <v>69</v>
      </c>
      <c r="D3" s="256" t="s">
        <v>37</v>
      </c>
      <c r="E3" s="3"/>
      <c r="F3" s="3"/>
      <c r="G3" s="3"/>
      <c r="H3" s="3"/>
      <c r="I3" s="3"/>
      <c r="J3" s="3"/>
      <c r="K3" s="3"/>
      <c r="L3" s="3"/>
      <c r="M3" s="3"/>
    </row>
    <row r="4" spans="2:13" ht="15" x14ac:dyDescent="0.25">
      <c r="B4" s="4"/>
      <c r="C4" s="4"/>
      <c r="D4" s="4"/>
      <c r="E4" s="3"/>
      <c r="F4" s="3"/>
      <c r="G4" s="3"/>
      <c r="H4" s="3"/>
      <c r="I4" s="3"/>
      <c r="J4" s="3"/>
      <c r="K4" s="3"/>
    </row>
    <row r="5" spans="2:13" ht="15" x14ac:dyDescent="0.25">
      <c r="B5" s="4"/>
      <c r="C5" s="4"/>
      <c r="D5" s="4"/>
      <c r="E5" s="3"/>
      <c r="F5" s="3"/>
      <c r="G5" s="3"/>
      <c r="H5" s="3"/>
      <c r="I5" s="3"/>
      <c r="J5" s="3"/>
      <c r="K5" s="3"/>
    </row>
    <row r="6" spans="2:13" ht="15" x14ac:dyDescent="0.25">
      <c r="B6" s="4"/>
      <c r="C6" s="4"/>
      <c r="D6" s="4"/>
      <c r="E6" s="3"/>
      <c r="F6" s="3"/>
      <c r="G6" s="3"/>
      <c r="H6" s="3"/>
      <c r="I6" s="3"/>
      <c r="J6" s="3"/>
      <c r="K6" s="3"/>
    </row>
    <row r="7" spans="2:13" ht="15" x14ac:dyDescent="0.25">
      <c r="B7" s="4"/>
      <c r="C7" s="4"/>
      <c r="D7" s="4"/>
      <c r="E7" s="3"/>
      <c r="F7" s="3"/>
      <c r="G7" s="3"/>
      <c r="H7" s="3"/>
      <c r="I7" s="3"/>
      <c r="J7" s="3"/>
      <c r="K7" s="3"/>
    </row>
    <row r="8" spans="2:13" ht="15" x14ac:dyDescent="0.25">
      <c r="B8" s="4"/>
      <c r="C8" s="4"/>
      <c r="D8" s="4"/>
      <c r="E8" s="3"/>
      <c r="F8" s="3"/>
      <c r="G8" s="3"/>
      <c r="H8" s="3"/>
      <c r="I8" s="3"/>
      <c r="J8" s="3"/>
      <c r="K8" s="3"/>
    </row>
    <row r="9" spans="2:13" ht="15" x14ac:dyDescent="0.25">
      <c r="B9" s="4"/>
      <c r="C9" s="4"/>
      <c r="D9" s="4"/>
      <c r="E9" s="3"/>
      <c r="F9" s="3"/>
      <c r="G9" s="3"/>
      <c r="H9" s="3"/>
      <c r="I9" s="3"/>
      <c r="J9" s="3"/>
      <c r="K9" s="3"/>
    </row>
    <row r="10" spans="2:13" ht="15" x14ac:dyDescent="0.25">
      <c r="B10" s="4"/>
      <c r="C10" s="4"/>
      <c r="D10" s="4"/>
      <c r="E10" s="3"/>
      <c r="F10" s="3"/>
      <c r="G10" s="3"/>
      <c r="H10" s="3"/>
      <c r="I10" s="3"/>
      <c r="J10" s="3"/>
      <c r="K10" s="3"/>
    </row>
    <row r="11" spans="2:13" ht="15" x14ac:dyDescent="0.25">
      <c r="B11" s="4"/>
      <c r="C11" s="4"/>
      <c r="D11" s="4"/>
      <c r="E11" s="3"/>
      <c r="F11" s="3"/>
      <c r="G11" s="3"/>
      <c r="H11" s="3"/>
      <c r="I11" s="3"/>
      <c r="J11" s="3"/>
      <c r="K11" s="3"/>
    </row>
    <row r="12" spans="2:13" ht="15" x14ac:dyDescent="0.25">
      <c r="B12" s="4"/>
      <c r="C12" s="4"/>
      <c r="D12" s="4"/>
      <c r="E12" s="3"/>
      <c r="F12" s="3"/>
      <c r="G12" s="3"/>
      <c r="H12" s="3"/>
      <c r="I12" s="3"/>
      <c r="J12" s="3"/>
      <c r="K12" s="3"/>
    </row>
    <row r="13" spans="2:13" ht="15" x14ac:dyDescent="0.25">
      <c r="B13" s="4"/>
      <c r="C13" s="4"/>
      <c r="D13" s="4"/>
      <c r="E13" s="3"/>
      <c r="F13" s="3"/>
      <c r="G13" s="3"/>
      <c r="H13" s="3"/>
      <c r="I13" s="3"/>
      <c r="J13" s="3"/>
      <c r="K13" s="3"/>
    </row>
    <row r="14" spans="2:13" ht="15" x14ac:dyDescent="0.25">
      <c r="B14" s="4"/>
      <c r="C14" s="4"/>
      <c r="D14" s="4"/>
      <c r="E14" s="3"/>
      <c r="F14" s="3"/>
      <c r="G14" s="3"/>
      <c r="H14" s="3"/>
      <c r="I14" s="3"/>
      <c r="J14" s="3"/>
      <c r="K14" s="3"/>
    </row>
    <row r="15" spans="2:13" ht="15" x14ac:dyDescent="0.25">
      <c r="B15" s="4"/>
      <c r="C15" s="4"/>
      <c r="D15" s="4"/>
      <c r="E15" s="3"/>
      <c r="F15" s="3"/>
      <c r="G15" s="3"/>
      <c r="H15" s="3"/>
      <c r="I15" s="3"/>
      <c r="J15" s="3"/>
      <c r="K15" s="3"/>
    </row>
    <row r="16" spans="2:13" ht="15" x14ac:dyDescent="0.25">
      <c r="B16" s="4"/>
      <c r="C16" s="4"/>
      <c r="D16" s="4"/>
      <c r="E16" s="3"/>
      <c r="F16" s="3"/>
      <c r="G16" s="3"/>
      <c r="H16" s="3"/>
      <c r="I16" s="3"/>
      <c r="J16" s="3"/>
      <c r="K16" s="3"/>
    </row>
    <row r="17" spans="2:20" ht="15" x14ac:dyDescent="0.25">
      <c r="B17" s="4"/>
      <c r="C17" s="4"/>
      <c r="D17" s="4"/>
      <c r="E17" s="3"/>
      <c r="F17" s="3"/>
      <c r="G17" s="3"/>
      <c r="H17" s="3"/>
      <c r="I17" s="3"/>
      <c r="J17" s="3"/>
      <c r="K17" s="3"/>
    </row>
    <row r="18" spans="2:20" ht="15" x14ac:dyDescent="0.25">
      <c r="B18" s="4"/>
      <c r="C18" s="4"/>
      <c r="D18" s="4"/>
      <c r="E18" s="3"/>
      <c r="F18" s="3"/>
      <c r="G18" s="3"/>
      <c r="H18" s="3"/>
      <c r="I18" s="3"/>
      <c r="J18" s="3"/>
      <c r="K18" s="3"/>
    </row>
    <row r="19" spans="2:20" ht="15" x14ac:dyDescent="0.25">
      <c r="B19" s="4"/>
      <c r="C19" s="4"/>
      <c r="D19" s="4"/>
      <c r="E19" s="3"/>
      <c r="F19" s="3"/>
      <c r="G19" s="3"/>
      <c r="H19" s="3"/>
      <c r="I19" s="3"/>
      <c r="J19" s="3"/>
      <c r="K19" s="3"/>
    </row>
    <row r="20" spans="2:20" ht="15" x14ac:dyDescent="0.25">
      <c r="B20" s="4"/>
      <c r="C20" s="4"/>
      <c r="D20" s="4"/>
      <c r="E20" s="3"/>
      <c r="F20" s="3"/>
      <c r="G20" s="3"/>
      <c r="H20" s="3"/>
      <c r="I20" s="3"/>
      <c r="J20" s="3"/>
      <c r="K20" s="3"/>
    </row>
    <row r="21" spans="2:20" ht="15" x14ac:dyDescent="0.25">
      <c r="B21" s="4"/>
      <c r="C21" s="4"/>
      <c r="D21" s="4"/>
      <c r="E21" s="3"/>
      <c r="F21" s="3"/>
      <c r="G21" s="3"/>
      <c r="H21" s="3"/>
      <c r="I21" s="3"/>
      <c r="J21" s="3"/>
      <c r="K21" s="3"/>
    </row>
    <row r="22" spans="2:20" ht="15" x14ac:dyDescent="0.25">
      <c r="B22" s="4"/>
      <c r="C22" s="4"/>
      <c r="D22" s="4"/>
      <c r="E22" s="3"/>
      <c r="F22" s="3"/>
      <c r="G22" s="3"/>
      <c r="H22" s="3"/>
      <c r="I22" s="3"/>
      <c r="J22" s="3"/>
      <c r="K22" s="3"/>
    </row>
    <row r="23" spans="2:20" ht="15" x14ac:dyDescent="0.25">
      <c r="B23" s="4"/>
      <c r="C23" s="4"/>
      <c r="D23" s="4"/>
      <c r="E23" s="3"/>
      <c r="F23" s="3"/>
      <c r="G23" s="3"/>
      <c r="H23" s="3"/>
      <c r="I23" s="3"/>
      <c r="J23" s="3"/>
      <c r="K23" s="3"/>
    </row>
    <row r="24" spans="2:20" ht="15" x14ac:dyDescent="0.25">
      <c r="B24" s="4"/>
      <c r="C24" s="4"/>
      <c r="D24" s="4"/>
      <c r="E24" s="3"/>
      <c r="F24" s="3"/>
      <c r="G24" s="3"/>
      <c r="H24" s="3"/>
      <c r="I24" s="3"/>
      <c r="J24" s="3"/>
      <c r="K24" s="3"/>
    </row>
    <row r="25" spans="2:20" ht="15" x14ac:dyDescent="0.25">
      <c r="B25" s="4"/>
      <c r="C25" s="4"/>
      <c r="D25" s="4"/>
      <c r="E25" s="3"/>
      <c r="F25" s="3"/>
      <c r="G25" s="3"/>
      <c r="H25" s="3"/>
      <c r="I25" s="3"/>
      <c r="J25" s="3"/>
      <c r="K25" s="3"/>
    </row>
    <row r="26" spans="2:20" ht="15" x14ac:dyDescent="0.25">
      <c r="B26" s="4"/>
      <c r="C26" s="4"/>
      <c r="D26" s="4"/>
      <c r="E26" s="3"/>
      <c r="F26" s="3"/>
      <c r="G26" s="3"/>
      <c r="H26" s="3"/>
      <c r="I26" s="3"/>
      <c r="J26" s="3"/>
      <c r="K26" s="3"/>
    </row>
    <row r="27" spans="2:20" ht="15" x14ac:dyDescent="0.25">
      <c r="B27" s="4"/>
      <c r="C27" s="4"/>
      <c r="D27" s="4"/>
      <c r="E27" s="3"/>
      <c r="F27" s="3"/>
      <c r="G27" s="3"/>
      <c r="H27" s="3"/>
      <c r="I27" s="3"/>
      <c r="J27" s="3"/>
      <c r="K27" s="3"/>
    </row>
    <row r="28" spans="2:20" ht="15" x14ac:dyDescent="0.25">
      <c r="B28" s="4"/>
      <c r="C28" s="4"/>
      <c r="D28" s="4"/>
      <c r="E28" s="3"/>
      <c r="F28" s="3"/>
      <c r="G28" s="3"/>
      <c r="H28" s="3"/>
      <c r="I28" s="3"/>
      <c r="J28" s="3"/>
      <c r="K28" s="3"/>
    </row>
    <row r="29" spans="2:20" ht="15" x14ac:dyDescent="0.25">
      <c r="B29" s="4"/>
      <c r="C29" s="4"/>
      <c r="D29" s="4"/>
      <c r="E29" s="3"/>
      <c r="F29" s="3"/>
      <c r="G29" s="3"/>
      <c r="H29" s="3"/>
      <c r="I29" s="3"/>
      <c r="J29" s="3"/>
      <c r="K29" s="3"/>
    </row>
    <row r="30" spans="2:20" ht="12" customHeight="1" x14ac:dyDescent="0.2">
      <c r="F30" s="1"/>
    </row>
    <row r="31" spans="2:20" ht="66" customHeight="1" x14ac:dyDescent="0.2">
      <c r="H31" s="160" t="s">
        <v>0</v>
      </c>
      <c r="I31" s="212" t="s">
        <v>1</v>
      </c>
      <c r="J31" s="161" t="s">
        <v>112</v>
      </c>
      <c r="K31" s="161" t="s">
        <v>113</v>
      </c>
      <c r="L31" s="161" t="s">
        <v>111</v>
      </c>
      <c r="M31" s="161" t="s">
        <v>110</v>
      </c>
      <c r="N31" s="161" t="s">
        <v>114</v>
      </c>
      <c r="O31" s="212" t="s">
        <v>2</v>
      </c>
      <c r="P31" s="169" t="s">
        <v>3</v>
      </c>
      <c r="Q31" s="169" t="s">
        <v>66</v>
      </c>
      <c r="R31" s="212" t="s">
        <v>64</v>
      </c>
      <c r="S31" s="212" t="s">
        <v>65</v>
      </c>
      <c r="T31" s="48"/>
    </row>
    <row r="32" spans="2:20" ht="57" hidden="1" customHeight="1" x14ac:dyDescent="0.2">
      <c r="H32" s="106">
        <v>2007</v>
      </c>
      <c r="I32" s="241">
        <v>50167160.189999998</v>
      </c>
      <c r="J32" s="241">
        <v>1200000</v>
      </c>
      <c r="K32" s="241">
        <v>0</v>
      </c>
      <c r="L32" s="241">
        <v>100634</v>
      </c>
      <c r="M32" s="241">
        <v>740829</v>
      </c>
      <c r="N32" s="241">
        <v>696148</v>
      </c>
      <c r="O32" s="242">
        <f>I32-SUM(J32:N32)</f>
        <v>47429549.189999998</v>
      </c>
      <c r="P32" s="241">
        <v>223.1</v>
      </c>
      <c r="Q32" s="243">
        <f>P33/P32</f>
        <v>1.0640968175705963</v>
      </c>
      <c r="R32" s="242">
        <f>Q32*O32</f>
        <v>50469632.351887047</v>
      </c>
      <c r="S32" s="132"/>
      <c r="T32" s="48"/>
    </row>
    <row r="33" spans="8:21" ht="24.95" customHeight="1" x14ac:dyDescent="0.2">
      <c r="H33" s="160">
        <v>2011</v>
      </c>
      <c r="I33" s="116">
        <v>61644710</v>
      </c>
      <c r="J33" s="116">
        <v>0</v>
      </c>
      <c r="K33" s="116">
        <v>0</v>
      </c>
      <c r="L33" s="116">
        <v>0</v>
      </c>
      <c r="M33" s="116">
        <v>0</v>
      </c>
      <c r="N33" s="116">
        <v>1663008</v>
      </c>
      <c r="O33" s="172">
        <f>I33-SUM(J33:N33)</f>
        <v>59981702</v>
      </c>
      <c r="P33" s="244">
        <v>237.4</v>
      </c>
      <c r="Q33" s="173">
        <v>1</v>
      </c>
      <c r="R33" s="172">
        <f>Q33*O33</f>
        <v>59981702</v>
      </c>
      <c r="S33" s="177">
        <f>R33/R32-1</f>
        <v>0.18847114997375836</v>
      </c>
      <c r="T33" s="48"/>
    </row>
    <row r="34" spans="8:21" ht="24.95" customHeight="1" x14ac:dyDescent="0.2">
      <c r="H34" s="160">
        <v>2012</v>
      </c>
      <c r="I34" s="116">
        <v>64450562</v>
      </c>
      <c r="J34" s="116">
        <v>0</v>
      </c>
      <c r="K34" s="116">
        <v>0</v>
      </c>
      <c r="L34" s="116">
        <v>0</v>
      </c>
      <c r="M34" s="116">
        <v>0</v>
      </c>
      <c r="N34" s="116">
        <v>1790093</v>
      </c>
      <c r="O34" s="172">
        <f t="shared" ref="O34:O43" si="0">I34-SUM(J34:N34)</f>
        <v>62660469</v>
      </c>
      <c r="P34" s="244">
        <v>243.9</v>
      </c>
      <c r="Q34" s="158">
        <f t="shared" ref="Q34:Q43" si="1">$P$33/P34</f>
        <v>0.973349733497335</v>
      </c>
      <c r="R34" s="172">
        <f t="shared" ref="R34:R43" si="2">Q34*O34</f>
        <v>60990550.801968023</v>
      </c>
      <c r="S34" s="177">
        <f t="shared" ref="S34:S43" si="3">R34/R33-1</f>
        <v>1.6819276018009921E-2</v>
      </c>
      <c r="T34" s="48"/>
      <c r="U34" s="264"/>
    </row>
    <row r="35" spans="8:21" ht="24.95" customHeight="1" x14ac:dyDescent="0.2">
      <c r="H35" s="160">
        <v>2013</v>
      </c>
      <c r="I35" s="116">
        <v>65954810</v>
      </c>
      <c r="J35" s="116">
        <v>0</v>
      </c>
      <c r="K35" s="116">
        <v>0</v>
      </c>
      <c r="L35" s="116">
        <v>0</v>
      </c>
      <c r="M35" s="116">
        <v>0</v>
      </c>
      <c r="N35" s="116">
        <v>1673848</v>
      </c>
      <c r="O35" s="172">
        <f t="shared" si="0"/>
        <v>64280962</v>
      </c>
      <c r="P35" s="244">
        <v>247.7</v>
      </c>
      <c r="Q35" s="158">
        <f t="shared" si="1"/>
        <v>0.95841744045215993</v>
      </c>
      <c r="R35" s="172">
        <f t="shared" si="2"/>
        <v>61607995.069842555</v>
      </c>
      <c r="S35" s="177">
        <f t="shared" si="3"/>
        <v>1.0123605374205091E-2</v>
      </c>
      <c r="T35" s="48"/>
      <c r="U35" s="264"/>
    </row>
    <row r="36" spans="8:21" ht="24.95" customHeight="1" x14ac:dyDescent="0.2">
      <c r="H36" s="160">
        <v>2014</v>
      </c>
      <c r="I36" s="116">
        <v>74829122</v>
      </c>
      <c r="J36" s="116">
        <v>0</v>
      </c>
      <c r="K36" s="116">
        <v>0</v>
      </c>
      <c r="L36" s="116">
        <v>0</v>
      </c>
      <c r="M36" s="116">
        <v>0</v>
      </c>
      <c r="N36" s="116">
        <v>7792199</v>
      </c>
      <c r="O36" s="172">
        <f t="shared" si="0"/>
        <v>67036923</v>
      </c>
      <c r="P36" s="244">
        <v>251.11</v>
      </c>
      <c r="Q36" s="158">
        <f t="shared" si="1"/>
        <v>0.94540241328501451</v>
      </c>
      <c r="R36" s="172">
        <f t="shared" si="2"/>
        <v>63376868.783401698</v>
      </c>
      <c r="S36" s="177">
        <f t="shared" si="3"/>
        <v>2.8711755861456689E-2</v>
      </c>
      <c r="T36" s="48"/>
      <c r="U36" s="264"/>
    </row>
    <row r="37" spans="8:21" ht="24.95" customHeight="1" x14ac:dyDescent="0.2">
      <c r="H37" s="160">
        <v>2015</v>
      </c>
      <c r="I37" s="116">
        <v>72379834</v>
      </c>
      <c r="J37" s="116">
        <v>0</v>
      </c>
      <c r="K37" s="116">
        <v>0</v>
      </c>
      <c r="L37" s="116">
        <v>0</v>
      </c>
      <c r="M37" s="116">
        <v>0</v>
      </c>
      <c r="N37" s="116">
        <v>7629246</v>
      </c>
      <c r="O37" s="172">
        <f t="shared" si="0"/>
        <v>64750588</v>
      </c>
      <c r="P37" s="244">
        <v>255.2</v>
      </c>
      <c r="Q37" s="158">
        <f t="shared" si="1"/>
        <v>0.93025078369905967</v>
      </c>
      <c r="R37" s="172">
        <f t="shared" si="2"/>
        <v>60234285.23197493</v>
      </c>
      <c r="S37" s="177">
        <f t="shared" si="3"/>
        <v>-4.9585655015032981E-2</v>
      </c>
      <c r="T37" s="48"/>
      <c r="U37" s="264"/>
    </row>
    <row r="38" spans="8:21" ht="24.95" customHeight="1" x14ac:dyDescent="0.2">
      <c r="H38" s="160">
        <v>2016</v>
      </c>
      <c r="I38" s="116">
        <v>77398124</v>
      </c>
      <c r="J38" s="116">
        <v>0</v>
      </c>
      <c r="K38" s="116">
        <v>0</v>
      </c>
      <c r="L38" s="116">
        <v>0</v>
      </c>
      <c r="M38" s="116">
        <v>0</v>
      </c>
      <c r="N38" s="116">
        <v>7626401</v>
      </c>
      <c r="O38" s="172">
        <f t="shared" si="0"/>
        <v>69771723</v>
      </c>
      <c r="P38" s="244">
        <v>256.7</v>
      </c>
      <c r="Q38" s="158">
        <f t="shared" si="1"/>
        <v>0.92481495909622136</v>
      </c>
      <c r="R38" s="172">
        <f t="shared" si="2"/>
        <v>64525933.152317889</v>
      </c>
      <c r="S38" s="177">
        <f t="shared" si="3"/>
        <v>7.1249254536928985E-2</v>
      </c>
      <c r="T38" s="48"/>
      <c r="U38" s="264"/>
    </row>
    <row r="39" spans="8:21" ht="24.95" customHeight="1" x14ac:dyDescent="0.2">
      <c r="H39" s="160">
        <v>2017</v>
      </c>
      <c r="I39" s="116">
        <v>81479960</v>
      </c>
      <c r="J39" s="116">
        <v>0</v>
      </c>
      <c r="K39" s="116">
        <v>0</v>
      </c>
      <c r="L39" s="116">
        <v>0</v>
      </c>
      <c r="M39" s="116">
        <v>0</v>
      </c>
      <c r="N39" s="116">
        <v>7384002</v>
      </c>
      <c r="O39" s="172">
        <f t="shared" si="0"/>
        <v>74095958</v>
      </c>
      <c r="P39" s="244">
        <v>260.5</v>
      </c>
      <c r="Q39" s="158">
        <f t="shared" si="1"/>
        <v>0.91132437619961615</v>
      </c>
      <c r="R39" s="172">
        <f t="shared" si="2"/>
        <v>67525452.703262955</v>
      </c>
      <c r="S39" s="177">
        <f t="shared" si="3"/>
        <v>4.6485488925274376E-2</v>
      </c>
      <c r="T39" s="48"/>
      <c r="U39" s="264"/>
    </row>
    <row r="40" spans="8:21" ht="24.95" customHeight="1" x14ac:dyDescent="0.2">
      <c r="H40" s="160">
        <v>2018</v>
      </c>
      <c r="I40" s="116">
        <v>83809067</v>
      </c>
      <c r="J40" s="116">
        <v>0</v>
      </c>
      <c r="K40" s="116">
        <v>0</v>
      </c>
      <c r="L40" s="116">
        <v>0</v>
      </c>
      <c r="M40" s="116">
        <v>0</v>
      </c>
      <c r="N40" s="116">
        <v>7745831</v>
      </c>
      <c r="O40" s="172">
        <f t="shared" si="0"/>
        <v>76063236</v>
      </c>
      <c r="P40" s="244">
        <v>267</v>
      </c>
      <c r="Q40" s="158">
        <f t="shared" si="1"/>
        <v>0.88913857677902619</v>
      </c>
      <c r="R40" s="172">
        <f t="shared" si="2"/>
        <v>67630757.40224719</v>
      </c>
      <c r="S40" s="177">
        <f t="shared" si="3"/>
        <v>1.5594815698161124E-3</v>
      </c>
      <c r="T40" s="48"/>
      <c r="U40" s="264"/>
    </row>
    <row r="41" spans="8:21" ht="24.95" customHeight="1" x14ac:dyDescent="0.2">
      <c r="H41" s="160">
        <v>2019</v>
      </c>
      <c r="I41" s="116">
        <v>88200538</v>
      </c>
      <c r="J41" s="116">
        <v>0</v>
      </c>
      <c r="K41" s="116">
        <v>0</v>
      </c>
      <c r="L41" s="116">
        <v>0</v>
      </c>
      <c r="M41" s="116">
        <v>0</v>
      </c>
      <c r="N41" s="116">
        <v>7538619</v>
      </c>
      <c r="O41" s="172">
        <f t="shared" si="0"/>
        <v>80661919</v>
      </c>
      <c r="P41" s="244">
        <v>275.8</v>
      </c>
      <c r="Q41" s="158">
        <f t="shared" si="1"/>
        <v>0.86076867295141402</v>
      </c>
      <c r="R41" s="172">
        <f t="shared" si="2"/>
        <v>69431252.975344449</v>
      </c>
      <c r="S41" s="177">
        <f t="shared" si="3"/>
        <v>2.6622436924496728E-2</v>
      </c>
      <c r="T41" s="48"/>
      <c r="U41" s="264"/>
    </row>
    <row r="42" spans="8:21" ht="24.95" customHeight="1" x14ac:dyDescent="0.2">
      <c r="H42" s="160">
        <v>2020</v>
      </c>
      <c r="I42" s="116">
        <v>90953549</v>
      </c>
      <c r="J42" s="116">
        <v>0</v>
      </c>
      <c r="K42" s="116">
        <v>0</v>
      </c>
      <c r="L42" s="116">
        <v>0</v>
      </c>
      <c r="M42" s="116">
        <v>0</v>
      </c>
      <c r="N42" s="116">
        <v>7336812</v>
      </c>
      <c r="O42" s="172">
        <f t="shared" si="0"/>
        <v>83616737</v>
      </c>
      <c r="P42" s="244">
        <v>281</v>
      </c>
      <c r="Q42" s="158">
        <f t="shared" si="1"/>
        <v>0.84483985765124558</v>
      </c>
      <c r="R42" s="172">
        <f t="shared" si="2"/>
        <v>70642752.184341639</v>
      </c>
      <c r="S42" s="177">
        <f t="shared" si="3"/>
        <v>1.7448903153561179E-2</v>
      </c>
      <c r="T42" s="48"/>
      <c r="U42" s="264"/>
    </row>
    <row r="43" spans="8:21" ht="24.95" customHeight="1" x14ac:dyDescent="0.2">
      <c r="H43" s="160">
        <v>2021</v>
      </c>
      <c r="I43" s="116">
        <v>94869306</v>
      </c>
      <c r="J43" s="116">
        <v>0</v>
      </c>
      <c r="K43" s="116">
        <v>0</v>
      </c>
      <c r="L43" s="116">
        <v>0</v>
      </c>
      <c r="M43" s="116">
        <v>0</v>
      </c>
      <c r="N43" s="116">
        <v>7157289</v>
      </c>
      <c r="O43" s="172">
        <f t="shared" si="0"/>
        <v>87712017</v>
      </c>
      <c r="P43" s="244">
        <v>284.3</v>
      </c>
      <c r="Q43" s="158">
        <f t="shared" si="1"/>
        <v>0.83503341540626097</v>
      </c>
      <c r="R43" s="172">
        <f t="shared" si="2"/>
        <v>73242465.12768203</v>
      </c>
      <c r="S43" s="177">
        <f t="shared" si="3"/>
        <v>3.6800844572935976E-2</v>
      </c>
      <c r="T43" s="48"/>
      <c r="U43" s="264"/>
    </row>
    <row r="44" spans="8:21" ht="13.5" customHeight="1" x14ac:dyDescent="0.2">
      <c r="H44" s="167" t="s">
        <v>213</v>
      </c>
      <c r="I44" s="48"/>
      <c r="J44" s="48"/>
      <c r="K44" s="116"/>
      <c r="L44" s="48"/>
      <c r="M44" s="48"/>
      <c r="N44" s="48"/>
      <c r="O44" s="48"/>
      <c r="P44" s="48"/>
      <c r="Q44" s="48"/>
      <c r="R44" s="48"/>
      <c r="S44" s="48"/>
      <c r="T44" s="48"/>
    </row>
    <row r="45" spans="8:21" x14ac:dyDescent="0.2">
      <c r="I45" s="48"/>
      <c r="J45" s="48"/>
      <c r="K45" s="48"/>
      <c r="L45" s="48"/>
      <c r="M45" s="48"/>
      <c r="N45" s="48"/>
      <c r="O45" s="48"/>
      <c r="P45" s="48"/>
      <c r="Q45" s="48"/>
      <c r="R45" s="48"/>
      <c r="S45" s="48"/>
      <c r="T45" s="48"/>
    </row>
    <row r="46" spans="8:21" ht="15" x14ac:dyDescent="0.2">
      <c r="K46" s="116"/>
    </row>
    <row r="52" spans="9:9" x14ac:dyDescent="0.2">
      <c r="I52" s="98"/>
    </row>
  </sheetData>
  <sheetProtection algorithmName="SHA-512" hashValue="mXAKgew+1NkrTg76Fhn7YLZkYjceoo1qCgMq797F5HC9ueu9ROHUhjF8FJFA6/qY9f0MW3Ny39O5Ff/lQAr/FQ==" saltValue="+xsMVLCfiQuZy2RgwyoZ0g==" spinCount="100000" sheet="1" objects="1" scenarios="1"/>
  <conditionalFormatting sqref="I33:I43">
    <cfRule type="dataBar" priority="11">
      <dataBar>
        <cfvo type="min"/>
        <cfvo type="max"/>
        <color theme="8" tint="0.39997558519241921"/>
      </dataBar>
      <extLst>
        <ext xmlns:x14="http://schemas.microsoft.com/office/spreadsheetml/2009/9/main" uri="{B025F937-C7B1-47D3-B67F-A62EFF666E3E}">
          <x14:id>{042DD5A7-8634-420A-BCA3-605373D9EF1F}</x14:id>
        </ext>
      </extLst>
    </cfRule>
  </conditionalFormatting>
  <conditionalFormatting sqref="K46">
    <cfRule type="dataBar" priority="9">
      <dataBar>
        <cfvo type="min"/>
        <cfvo type="max"/>
        <color theme="5" tint="-0.249977111117893"/>
      </dataBar>
      <extLst>
        <ext xmlns:x14="http://schemas.microsoft.com/office/spreadsheetml/2009/9/main" uri="{B025F937-C7B1-47D3-B67F-A62EFF666E3E}">
          <x14:id>{1DB4D97E-08EE-4ED0-8258-CA9C69523A0F}</x14:id>
        </ext>
      </extLst>
    </cfRule>
  </conditionalFormatting>
  <conditionalFormatting sqref="R33:R43">
    <cfRule type="dataBar" priority="4">
      <dataBar>
        <cfvo type="min"/>
        <cfvo type="max"/>
        <color theme="4" tint="0.39997558519241921"/>
      </dataBar>
      <extLst>
        <ext xmlns:x14="http://schemas.microsoft.com/office/spreadsheetml/2009/9/main" uri="{B025F937-C7B1-47D3-B67F-A62EFF666E3E}">
          <x14:id>{1584F36E-6BD5-45C1-A689-30409E1D3604}</x14:id>
        </ext>
      </extLst>
    </cfRule>
  </conditionalFormatting>
  <conditionalFormatting sqref="O33:O43">
    <cfRule type="dataBar" priority="3">
      <dataBar>
        <cfvo type="min"/>
        <cfvo type="max"/>
        <color theme="8" tint="0.39997558519241921"/>
      </dataBar>
      <extLst>
        <ext xmlns:x14="http://schemas.microsoft.com/office/spreadsheetml/2009/9/main" uri="{B025F937-C7B1-47D3-B67F-A62EFF666E3E}">
          <x14:id>{8EC79A3A-D3A8-440A-80D1-58F010F0A65E}</x14:id>
        </ext>
      </extLst>
    </cfRule>
  </conditionalFormatting>
  <conditionalFormatting sqref="S33:S43">
    <cfRule type="dataBar" priority="2">
      <dataBar>
        <cfvo type="min"/>
        <cfvo type="max"/>
        <color rgb="FF008AEF"/>
      </dataBar>
      <extLst>
        <ext xmlns:x14="http://schemas.microsoft.com/office/spreadsheetml/2009/9/main" uri="{B025F937-C7B1-47D3-B67F-A62EFF666E3E}">
          <x14:id>{55DB4938-641E-4D16-A0F3-51C1E2E2A5E3}</x14:id>
        </ext>
      </extLst>
    </cfRule>
  </conditionalFormatting>
  <conditionalFormatting sqref="J33:N43 K44">
    <cfRule type="dataBar" priority="1">
      <dataBar>
        <cfvo type="min"/>
        <cfvo type="max"/>
        <color theme="5" tint="-0.249977111117893"/>
      </dataBar>
      <extLst>
        <ext xmlns:x14="http://schemas.microsoft.com/office/spreadsheetml/2009/9/main" uri="{B025F937-C7B1-47D3-B67F-A62EFF666E3E}">
          <x14:id>{F107CB7A-EAB6-4B3B-BD8E-637A4B204779}</x14:id>
        </ext>
      </extLst>
    </cfRule>
  </conditionalFormatting>
  <pageMargins left="0.25" right="0.25" top="0.75" bottom="0.75" header="0.3" footer="0.3"/>
  <pageSetup scale="4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042DD5A7-8634-420A-BCA3-605373D9EF1F}">
            <x14:dataBar minLength="0" maxLength="100" border="1">
              <x14:cfvo type="autoMin"/>
              <x14:cfvo type="autoMax"/>
              <x14:borderColor theme="8" tint="0.59999389629810485"/>
              <x14:negativeFillColor rgb="FFFF0000"/>
              <x14:axisColor rgb="FF000000"/>
            </x14:dataBar>
          </x14:cfRule>
          <xm:sqref>I33:I43</xm:sqref>
        </x14:conditionalFormatting>
        <x14:conditionalFormatting xmlns:xm="http://schemas.microsoft.com/office/excel/2006/main">
          <x14:cfRule type="dataBar" id="{1DB4D97E-08EE-4ED0-8258-CA9C69523A0F}">
            <x14:dataBar minLength="0" maxLength="100" border="1" direction="rightToLeft" negativeBarColorSameAsPositive="1">
              <x14:cfvo type="autoMin"/>
              <x14:cfvo type="autoMax"/>
              <x14:borderColor theme="5" tint="0.59999389629810485"/>
              <x14:axisColor rgb="FF000000"/>
            </x14:dataBar>
          </x14:cfRule>
          <xm:sqref>K46</xm:sqref>
        </x14:conditionalFormatting>
        <x14:conditionalFormatting xmlns:xm="http://schemas.microsoft.com/office/excel/2006/main">
          <x14:cfRule type="dataBar" id="{1584F36E-6BD5-45C1-A689-30409E1D3604}">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R33:R43</xm:sqref>
        </x14:conditionalFormatting>
        <x14:conditionalFormatting xmlns:xm="http://schemas.microsoft.com/office/excel/2006/main">
          <x14:cfRule type="dataBar" id="{8EC79A3A-D3A8-440A-80D1-58F010F0A65E}">
            <x14:dataBar minLength="0" maxLength="100" border="1">
              <x14:cfvo type="autoMin"/>
              <x14:cfvo type="autoMax"/>
              <x14:borderColor theme="8" tint="0.59999389629810485"/>
              <x14:negativeFillColor rgb="FFFF0000"/>
              <x14:axisColor rgb="FF000000"/>
            </x14:dataBar>
          </x14:cfRule>
          <xm:sqref>O33:O43</xm:sqref>
        </x14:conditionalFormatting>
        <x14:conditionalFormatting xmlns:xm="http://schemas.microsoft.com/office/excel/2006/main">
          <x14:cfRule type="dataBar" id="{55DB4938-641E-4D16-A0F3-51C1E2E2A5E3}">
            <x14:dataBar minLength="0" maxLength="100" border="1" negativeBarBorderColorSameAsPositive="0">
              <x14:cfvo type="autoMin"/>
              <x14:cfvo type="autoMax"/>
              <x14:borderColor theme="3" tint="0.59999389629810485"/>
              <x14:negativeFillColor rgb="FFFF0000"/>
              <x14:negativeBorderColor theme="5" tint="0.59999389629810485"/>
              <x14:axisColor rgb="FF000000"/>
            </x14:dataBar>
          </x14:cfRule>
          <xm:sqref>S33:S43</xm:sqref>
        </x14:conditionalFormatting>
        <x14:conditionalFormatting xmlns:xm="http://schemas.microsoft.com/office/excel/2006/main">
          <x14:cfRule type="dataBar" id="{F107CB7A-EAB6-4B3B-BD8E-637A4B204779}">
            <x14:dataBar minLength="0" maxLength="100" border="1" direction="leftToRight" negativeBarColorSameAsPositive="1">
              <x14:cfvo type="autoMin"/>
              <x14:cfvo type="autoMax"/>
              <x14:borderColor theme="5" tint="0.59999389629810485"/>
              <x14:axisColor rgb="FF000000"/>
            </x14:dataBar>
          </x14:cfRule>
          <xm:sqref>J33:N43 K44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Y70"/>
  <sheetViews>
    <sheetView showGridLines="0" topLeftCell="D4" zoomScale="67" zoomScaleNormal="67" workbookViewId="0">
      <selection activeCell="L72" sqref="L72"/>
    </sheetView>
  </sheetViews>
  <sheetFormatPr defaultRowHeight="14.25" x14ac:dyDescent="0.2"/>
  <cols>
    <col min="1" max="1" width="3.375" customWidth="1"/>
    <col min="2" max="4" width="18.625" customWidth="1"/>
    <col min="5" max="6" width="16.625" customWidth="1"/>
    <col min="7" max="7" width="18.375" customWidth="1"/>
    <col min="8" max="8" width="14.625" customWidth="1"/>
    <col min="9" max="9" width="12.125" customWidth="1"/>
    <col min="10" max="10" width="26.5" customWidth="1"/>
    <col min="11" max="11" width="19.125" customWidth="1"/>
    <col min="12" max="12" width="16.625" customWidth="1"/>
    <col min="13" max="13" width="17.125" customWidth="1"/>
    <col min="14" max="14" width="14.125" customWidth="1"/>
    <col min="15" max="15" width="13.125" customWidth="1"/>
    <col min="16" max="16" width="14.5" customWidth="1"/>
    <col min="17" max="17" width="14.875" customWidth="1"/>
    <col min="18" max="18" width="13.5" customWidth="1"/>
    <col min="19" max="19" width="13.125" customWidth="1"/>
    <col min="20" max="20" width="12.625" customWidth="1"/>
    <col min="21" max="21" width="16.5" customWidth="1"/>
    <col min="22" max="22" width="17" customWidth="1"/>
    <col min="23" max="23" width="0.875" customWidth="1"/>
  </cols>
  <sheetData>
    <row r="1" spans="2:23" ht="31.5" customHeight="1" thickBot="1" x14ac:dyDescent="0.3">
      <c r="B1" s="133" t="s">
        <v>126</v>
      </c>
      <c r="C1" s="4"/>
      <c r="D1" s="4"/>
      <c r="E1" s="4"/>
      <c r="F1" s="3"/>
      <c r="G1" s="3"/>
      <c r="H1" s="3"/>
      <c r="I1" s="3"/>
      <c r="J1" s="3"/>
      <c r="K1" s="3"/>
      <c r="L1" s="3"/>
      <c r="M1" s="3"/>
    </row>
    <row r="2" spans="2:23" ht="9" customHeight="1" thickTop="1" thickBot="1" x14ac:dyDescent="0.3">
      <c r="B2" s="6"/>
      <c r="C2" s="6"/>
      <c r="D2" s="6"/>
      <c r="E2" s="6"/>
      <c r="F2" s="7"/>
      <c r="G2" s="7"/>
      <c r="H2" s="7"/>
      <c r="I2" s="7"/>
      <c r="J2" s="7"/>
      <c r="K2" s="7"/>
      <c r="L2" s="7"/>
      <c r="M2" s="7"/>
      <c r="N2" s="7"/>
      <c r="O2" s="7"/>
      <c r="P2" s="7"/>
      <c r="Q2" s="7"/>
      <c r="R2" s="7"/>
      <c r="S2" s="7"/>
      <c r="T2" s="7"/>
      <c r="U2" s="7"/>
      <c r="V2" s="7"/>
      <c r="W2" s="7"/>
    </row>
    <row r="3" spans="2:23" ht="25.5" customHeight="1" thickBot="1" x14ac:dyDescent="0.3">
      <c r="B3" s="257" t="s">
        <v>5</v>
      </c>
      <c r="C3" s="256" t="s">
        <v>69</v>
      </c>
      <c r="D3" s="256" t="s">
        <v>37</v>
      </c>
      <c r="E3" s="4"/>
      <c r="F3" s="3"/>
      <c r="G3" s="3"/>
      <c r="H3" s="3"/>
      <c r="I3" s="3"/>
      <c r="J3" s="3"/>
      <c r="K3" s="3"/>
      <c r="L3" s="3"/>
      <c r="M3" s="3"/>
      <c r="N3" s="3"/>
      <c r="O3" s="3"/>
      <c r="P3" s="3"/>
      <c r="Q3" s="3"/>
      <c r="R3" s="3"/>
      <c r="S3" s="3"/>
      <c r="T3" s="3"/>
      <c r="U3" s="3"/>
      <c r="V3" s="3"/>
      <c r="W3" s="3"/>
    </row>
    <row r="4" spans="2:23" ht="15" x14ac:dyDescent="0.25">
      <c r="B4" s="4"/>
      <c r="C4" s="4"/>
      <c r="D4" s="4"/>
      <c r="E4" s="4"/>
      <c r="F4" s="3"/>
      <c r="G4" s="3"/>
      <c r="H4" s="3"/>
      <c r="I4" s="3"/>
      <c r="J4" s="3"/>
      <c r="K4" s="3"/>
      <c r="L4" s="3"/>
      <c r="M4" s="3"/>
    </row>
    <row r="5" spans="2:23" ht="15" x14ac:dyDescent="0.25">
      <c r="B5" s="4"/>
      <c r="C5" s="4"/>
      <c r="D5" s="4"/>
      <c r="E5" s="4"/>
      <c r="F5" s="3"/>
      <c r="G5" s="3"/>
      <c r="H5" s="3"/>
      <c r="I5" s="3"/>
      <c r="J5" s="3"/>
      <c r="K5" s="3"/>
      <c r="L5" s="3"/>
      <c r="M5" s="3"/>
    </row>
    <row r="6" spans="2:23" ht="15" x14ac:dyDescent="0.25">
      <c r="B6" s="4"/>
      <c r="C6" s="4"/>
      <c r="D6" s="4"/>
      <c r="E6" s="4"/>
      <c r="F6" s="3"/>
      <c r="G6" s="3"/>
      <c r="H6" s="3"/>
      <c r="I6" s="3"/>
      <c r="J6" s="3"/>
      <c r="K6" s="3"/>
      <c r="L6" s="3"/>
      <c r="M6" s="3"/>
    </row>
    <row r="7" spans="2:23" ht="15" x14ac:dyDescent="0.25">
      <c r="B7" s="4"/>
      <c r="C7" s="4"/>
      <c r="D7" s="4"/>
      <c r="E7" s="4"/>
      <c r="F7" s="3"/>
      <c r="G7" s="3"/>
      <c r="H7" s="3"/>
      <c r="I7" s="3"/>
      <c r="J7" s="3"/>
      <c r="K7" s="3"/>
      <c r="L7" s="3"/>
      <c r="M7" s="3"/>
    </row>
    <row r="8" spans="2:23" ht="15" x14ac:dyDescent="0.25">
      <c r="B8" s="4"/>
      <c r="C8" s="4"/>
      <c r="D8" s="4"/>
      <c r="E8" s="4"/>
      <c r="F8" s="3"/>
      <c r="G8" s="3"/>
      <c r="H8" s="3"/>
      <c r="I8" s="3"/>
      <c r="J8" s="3"/>
      <c r="K8" s="3"/>
      <c r="L8" s="3"/>
      <c r="M8" s="3"/>
    </row>
    <row r="9" spans="2:23" ht="15" x14ac:dyDescent="0.25">
      <c r="B9" s="4"/>
      <c r="C9" s="4"/>
      <c r="D9" s="4"/>
      <c r="E9" s="4"/>
      <c r="F9" s="3"/>
      <c r="G9" s="3"/>
      <c r="H9" s="3"/>
      <c r="I9" s="3"/>
      <c r="J9" s="3"/>
      <c r="K9" s="3"/>
      <c r="L9" s="3"/>
      <c r="M9" s="3"/>
    </row>
    <row r="10" spans="2:23" ht="15" x14ac:dyDescent="0.25">
      <c r="B10" s="4"/>
      <c r="C10" s="4"/>
      <c r="D10" s="4"/>
      <c r="E10" s="4"/>
      <c r="F10" s="3"/>
      <c r="G10" s="3"/>
      <c r="H10" s="3"/>
      <c r="I10" s="3"/>
      <c r="J10" s="3"/>
      <c r="K10" s="3"/>
      <c r="L10" s="3"/>
      <c r="M10" s="3"/>
    </row>
    <row r="11" spans="2:23" ht="15" x14ac:dyDescent="0.25">
      <c r="B11" s="4"/>
      <c r="C11" s="4"/>
      <c r="D11" s="4"/>
      <c r="E11" s="4"/>
      <c r="F11" s="3"/>
      <c r="G11" s="3"/>
      <c r="H11" s="3"/>
      <c r="I11" s="3"/>
      <c r="J11" s="3"/>
      <c r="K11" s="3"/>
      <c r="L11" s="3"/>
      <c r="M11" s="3"/>
    </row>
    <row r="12" spans="2:23" ht="15" x14ac:dyDescent="0.25">
      <c r="B12" s="4"/>
      <c r="C12" s="4"/>
      <c r="D12" s="4"/>
      <c r="E12" s="4"/>
      <c r="F12" s="3"/>
      <c r="G12" s="3"/>
      <c r="H12" s="3"/>
      <c r="I12" s="3"/>
      <c r="J12" s="3"/>
      <c r="K12" s="3"/>
      <c r="L12" s="3"/>
      <c r="M12" s="3"/>
    </row>
    <row r="13" spans="2:23" ht="15" x14ac:dyDescent="0.25">
      <c r="B13" s="4"/>
      <c r="C13" s="4"/>
      <c r="D13" s="4"/>
      <c r="E13" s="4"/>
      <c r="F13" s="3"/>
      <c r="G13" s="3"/>
      <c r="H13" s="3"/>
      <c r="I13" s="3"/>
      <c r="J13" s="3"/>
      <c r="K13" s="3"/>
      <c r="L13" s="3"/>
      <c r="M13" s="3"/>
    </row>
    <row r="14" spans="2:23" ht="15" x14ac:dyDescent="0.25">
      <c r="B14" s="4"/>
      <c r="C14" s="4"/>
      <c r="D14" s="4"/>
      <c r="E14" s="4"/>
      <c r="F14" s="3"/>
      <c r="G14" s="3"/>
      <c r="H14" s="3"/>
      <c r="I14" s="3"/>
      <c r="J14" s="3"/>
      <c r="K14" s="3"/>
      <c r="L14" s="3"/>
      <c r="M14" s="3"/>
    </row>
    <row r="15" spans="2:23" ht="15" x14ac:dyDescent="0.25">
      <c r="B15" s="4"/>
      <c r="C15" s="4"/>
      <c r="D15" s="4"/>
      <c r="E15" s="4"/>
      <c r="F15" s="3"/>
      <c r="G15" s="3"/>
      <c r="H15" s="3"/>
      <c r="I15" s="3"/>
      <c r="J15" s="3"/>
      <c r="K15" s="3"/>
      <c r="L15" s="3"/>
      <c r="M15" s="3"/>
    </row>
    <row r="16" spans="2:23" ht="15" x14ac:dyDescent="0.25">
      <c r="B16" s="4"/>
      <c r="C16" s="4"/>
      <c r="D16" s="4"/>
      <c r="E16" s="4"/>
      <c r="F16" s="3"/>
      <c r="G16" s="3"/>
      <c r="H16" s="3"/>
      <c r="I16" s="3"/>
      <c r="J16" s="3"/>
      <c r="K16" s="3"/>
      <c r="L16" s="3"/>
      <c r="M16" s="3"/>
    </row>
    <row r="17" spans="2:24" ht="15" x14ac:dyDescent="0.25">
      <c r="B17" s="4"/>
      <c r="C17" s="4"/>
      <c r="D17" s="4"/>
      <c r="E17" s="4"/>
      <c r="F17" s="3"/>
      <c r="G17" s="3"/>
      <c r="H17" s="3"/>
      <c r="I17" s="3"/>
      <c r="J17" s="3"/>
      <c r="K17" s="3"/>
      <c r="L17" s="3"/>
      <c r="M17" s="3"/>
    </row>
    <row r="18" spans="2:24" ht="15" x14ac:dyDescent="0.25">
      <c r="B18" s="4"/>
      <c r="C18" s="4"/>
      <c r="D18" s="4"/>
      <c r="E18" s="4"/>
      <c r="F18" s="3"/>
      <c r="G18" s="3"/>
      <c r="H18" s="3"/>
      <c r="I18" s="3"/>
      <c r="J18" s="3"/>
      <c r="K18" s="3"/>
      <c r="L18" s="3"/>
      <c r="M18" s="3"/>
    </row>
    <row r="19" spans="2:24" ht="15" x14ac:dyDescent="0.25">
      <c r="B19" s="4"/>
      <c r="C19" s="4"/>
      <c r="D19" s="4"/>
      <c r="E19" s="4"/>
      <c r="F19" s="3"/>
      <c r="G19" s="3"/>
      <c r="H19" s="3"/>
      <c r="I19" s="3"/>
      <c r="J19" s="3"/>
      <c r="K19" s="3"/>
      <c r="L19" s="3"/>
      <c r="M19" s="3"/>
    </row>
    <row r="20" spans="2:24" ht="15" x14ac:dyDescent="0.25">
      <c r="B20" s="4"/>
      <c r="C20" s="4"/>
      <c r="D20" s="4"/>
      <c r="E20" s="4"/>
      <c r="F20" s="3"/>
      <c r="G20" s="3"/>
      <c r="H20" s="3"/>
      <c r="I20" s="3"/>
      <c r="J20" s="3"/>
      <c r="K20" s="3"/>
      <c r="L20" s="3"/>
      <c r="M20" s="3"/>
    </row>
    <row r="21" spans="2:24" ht="15" x14ac:dyDescent="0.25">
      <c r="B21" s="4"/>
      <c r="C21" s="4"/>
      <c r="D21" s="4"/>
      <c r="E21" s="4"/>
      <c r="F21" s="3"/>
      <c r="G21" s="3"/>
      <c r="H21" s="3"/>
      <c r="I21" s="3"/>
      <c r="J21" s="3"/>
      <c r="K21" s="3"/>
      <c r="L21" s="3"/>
      <c r="M21" s="3"/>
    </row>
    <row r="22" spans="2:24" ht="15" x14ac:dyDescent="0.25">
      <c r="B22" s="4"/>
      <c r="C22" s="4"/>
      <c r="D22" s="4"/>
      <c r="E22" s="4"/>
      <c r="F22" s="3"/>
      <c r="G22" s="3"/>
      <c r="H22" s="3"/>
      <c r="I22" s="3"/>
      <c r="J22" s="3"/>
      <c r="K22" s="3"/>
      <c r="L22" s="3"/>
      <c r="M22" s="3"/>
    </row>
    <row r="23" spans="2:24" ht="15" x14ac:dyDescent="0.25">
      <c r="B23" s="4"/>
      <c r="C23" s="4"/>
      <c r="D23" s="4"/>
      <c r="E23" s="4"/>
      <c r="F23" s="3"/>
      <c r="G23" s="3"/>
      <c r="H23" s="3"/>
      <c r="I23" s="3"/>
      <c r="J23" s="3"/>
      <c r="K23" s="3"/>
      <c r="L23" s="3"/>
      <c r="M23" s="3"/>
    </row>
    <row r="24" spans="2:24" ht="15" x14ac:dyDescent="0.25">
      <c r="B24" s="4"/>
      <c r="C24" s="4"/>
      <c r="D24" s="4"/>
      <c r="E24" s="4"/>
      <c r="F24" s="3"/>
      <c r="G24" s="3"/>
      <c r="H24" s="3"/>
      <c r="I24" s="3"/>
      <c r="J24" s="3"/>
      <c r="K24" s="3"/>
      <c r="L24" s="3"/>
      <c r="M24" s="3"/>
    </row>
    <row r="25" spans="2:24" ht="15" x14ac:dyDescent="0.25">
      <c r="B25" s="4"/>
      <c r="C25" s="4"/>
      <c r="D25" s="4"/>
      <c r="E25" s="4"/>
      <c r="F25" s="3"/>
      <c r="G25" s="3"/>
      <c r="H25" s="3"/>
      <c r="I25" s="3"/>
      <c r="J25" s="3"/>
      <c r="K25" s="3"/>
      <c r="L25" s="3"/>
      <c r="M25" s="3"/>
    </row>
    <row r="26" spans="2:24" ht="15" x14ac:dyDescent="0.25">
      <c r="B26" s="4"/>
      <c r="C26" s="4"/>
      <c r="D26" s="4"/>
      <c r="E26" s="4"/>
      <c r="F26" s="3"/>
      <c r="G26" s="3"/>
      <c r="H26" s="3"/>
      <c r="I26" s="3"/>
      <c r="J26" s="3"/>
      <c r="K26" s="3"/>
      <c r="L26" s="3"/>
      <c r="M26" s="3"/>
    </row>
    <row r="27" spans="2:24" ht="15" x14ac:dyDescent="0.25">
      <c r="B27" s="4"/>
      <c r="C27" s="4"/>
      <c r="D27" s="4"/>
      <c r="E27" s="4"/>
      <c r="F27" s="3"/>
      <c r="G27" s="3"/>
      <c r="H27" s="3"/>
      <c r="I27" s="3"/>
      <c r="J27" s="3"/>
      <c r="K27" s="3"/>
      <c r="L27" s="3"/>
      <c r="M27" s="3"/>
    </row>
    <row r="28" spans="2:24" ht="15" x14ac:dyDescent="0.25">
      <c r="B28" s="4"/>
      <c r="C28" s="4"/>
      <c r="D28" s="4"/>
      <c r="E28" s="4"/>
      <c r="F28" s="3"/>
      <c r="G28" s="3"/>
      <c r="H28" s="3"/>
      <c r="I28" s="3"/>
      <c r="J28" s="3"/>
      <c r="K28" s="3"/>
      <c r="L28" s="3"/>
      <c r="M28" s="3"/>
    </row>
    <row r="29" spans="2:24" ht="15" x14ac:dyDescent="0.25">
      <c r="B29" s="4"/>
      <c r="C29" s="4"/>
      <c r="D29" s="4"/>
      <c r="E29" s="4"/>
      <c r="F29" s="3"/>
      <c r="G29" s="3"/>
      <c r="H29" s="3"/>
      <c r="I29" s="3"/>
      <c r="J29" s="3"/>
      <c r="K29" s="3"/>
      <c r="L29" s="3"/>
      <c r="M29" s="3"/>
    </row>
    <row r="30" spans="2:24" ht="15" x14ac:dyDescent="0.25">
      <c r="B30" s="4"/>
      <c r="C30" s="4"/>
      <c r="D30" s="4"/>
      <c r="E30" s="4"/>
      <c r="F30" s="3"/>
      <c r="G30" s="3"/>
      <c r="H30" s="3"/>
      <c r="I30" s="3"/>
      <c r="J30" s="3"/>
      <c r="K30" s="3"/>
      <c r="L30" s="3"/>
      <c r="M30" s="3"/>
    </row>
    <row r="31" spans="2:24" ht="15" x14ac:dyDescent="0.25">
      <c r="B31" s="4"/>
      <c r="C31" s="4"/>
      <c r="D31" s="4"/>
      <c r="E31" s="4"/>
      <c r="F31" s="3"/>
      <c r="G31" s="3"/>
      <c r="H31" s="3"/>
      <c r="I31" s="3"/>
      <c r="J31" s="3"/>
      <c r="K31" s="3"/>
      <c r="L31" s="3"/>
    </row>
    <row r="32" spans="2:24" ht="9" customHeight="1" thickBot="1" x14ac:dyDescent="0.3">
      <c r="B32" s="4"/>
      <c r="C32" s="4"/>
      <c r="D32" s="4"/>
      <c r="E32" s="4"/>
      <c r="F32" s="3"/>
      <c r="G32" s="3"/>
      <c r="H32" s="3"/>
      <c r="I32" s="97"/>
      <c r="J32" s="97"/>
      <c r="K32" s="97"/>
      <c r="L32" s="97"/>
      <c r="M32" s="48"/>
      <c r="N32" s="48"/>
      <c r="O32" s="48"/>
      <c r="P32" s="48"/>
      <c r="Q32" s="48"/>
      <c r="R32" s="48"/>
      <c r="S32" s="48"/>
      <c r="T32" s="48"/>
      <c r="U32" s="48"/>
      <c r="V32" s="48"/>
      <c r="W32" s="48"/>
      <c r="X32" s="48"/>
    </row>
    <row r="33" spans="2:23" ht="21.75" customHeight="1" thickBot="1" x14ac:dyDescent="0.3">
      <c r="I33" s="195"/>
      <c r="J33" s="195"/>
      <c r="K33" s="195"/>
      <c r="L33" s="195"/>
      <c r="M33" s="196"/>
      <c r="N33" s="270" t="s">
        <v>74</v>
      </c>
      <c r="O33" s="271"/>
      <c r="P33" s="271"/>
      <c r="Q33" s="272"/>
      <c r="R33" s="268" t="s">
        <v>98</v>
      </c>
      <c r="S33" s="268"/>
      <c r="T33" s="268"/>
      <c r="U33" s="268"/>
      <c r="V33" s="269"/>
      <c r="W33" s="48"/>
    </row>
    <row r="34" spans="2:23" ht="72" customHeight="1" x14ac:dyDescent="0.2">
      <c r="I34" s="160" t="s">
        <v>0</v>
      </c>
      <c r="J34" s="135" t="s">
        <v>4</v>
      </c>
      <c r="K34" s="135" t="s">
        <v>8</v>
      </c>
      <c r="L34" s="135" t="s">
        <v>35</v>
      </c>
      <c r="M34" s="197" t="s">
        <v>9</v>
      </c>
      <c r="N34" s="92" t="s">
        <v>33</v>
      </c>
      <c r="O34" s="93" t="s">
        <v>75</v>
      </c>
      <c r="P34" s="93" t="s">
        <v>32</v>
      </c>
      <c r="Q34" s="94" t="s">
        <v>47</v>
      </c>
      <c r="R34" s="71" t="s">
        <v>44</v>
      </c>
      <c r="S34" s="72" t="s">
        <v>3</v>
      </c>
      <c r="T34" s="72" t="s">
        <v>66</v>
      </c>
      <c r="U34" s="72" t="s">
        <v>45</v>
      </c>
      <c r="V34" s="73" t="s">
        <v>43</v>
      </c>
      <c r="W34" s="48"/>
    </row>
    <row r="35" spans="2:23" ht="24.95" customHeight="1" x14ac:dyDescent="0.2">
      <c r="I35" s="160">
        <v>2011</v>
      </c>
      <c r="J35" s="198">
        <f>'1 - Net Operating Revenues'!R33</f>
        <v>59981702</v>
      </c>
      <c r="K35" s="198">
        <v>569512</v>
      </c>
      <c r="L35" s="116">
        <v>0</v>
      </c>
      <c r="M35" s="199">
        <v>2071180</v>
      </c>
      <c r="N35" s="74">
        <v>193334</v>
      </c>
      <c r="O35" s="75">
        <v>3584</v>
      </c>
      <c r="P35" s="75">
        <v>57536</v>
      </c>
      <c r="Q35" s="76">
        <f>SUM(N35:P35)</f>
        <v>254454</v>
      </c>
      <c r="R35" s="77">
        <f t="shared" ref="R35:R45" si="0">SUM(K35:P35)</f>
        <v>2895146</v>
      </c>
      <c r="S35" s="78">
        <v>237.4</v>
      </c>
      <c r="T35" s="79">
        <v>1</v>
      </c>
      <c r="U35" s="80">
        <f t="shared" ref="U35:U45" si="1">R35*T35</f>
        <v>2895146</v>
      </c>
      <c r="V35" s="81">
        <f t="shared" ref="V35:V45" si="2">U35/J35</f>
        <v>4.8267153206156106E-2</v>
      </c>
      <c r="W35" s="48"/>
    </row>
    <row r="36" spans="2:23" ht="24.95" customHeight="1" x14ac:dyDescent="0.2">
      <c r="I36" s="160">
        <v>2012</v>
      </c>
      <c r="J36" s="198">
        <f>'1 - Net Operating Revenues'!R34</f>
        <v>60990550.801968023</v>
      </c>
      <c r="K36" s="198">
        <v>761337</v>
      </c>
      <c r="L36" s="116">
        <v>0</v>
      </c>
      <c r="M36" s="199">
        <v>2270407</v>
      </c>
      <c r="N36" s="74">
        <v>306622</v>
      </c>
      <c r="O36" s="75">
        <v>19</v>
      </c>
      <c r="P36" s="75">
        <v>70905</v>
      </c>
      <c r="Q36" s="76">
        <f t="shared" ref="Q36:Q45" si="3">SUM(N36:P36)</f>
        <v>377546</v>
      </c>
      <c r="R36" s="77">
        <f t="shared" si="0"/>
        <v>3409290</v>
      </c>
      <c r="S36" s="78">
        <v>243.9</v>
      </c>
      <c r="T36" s="82">
        <f t="shared" ref="T36:T45" si="4">$S$35/S36</f>
        <v>0.973349733497335</v>
      </c>
      <c r="U36" s="80">
        <f t="shared" si="1"/>
        <v>3318431.5129151293</v>
      </c>
      <c r="V36" s="81">
        <f t="shared" si="2"/>
        <v>5.4408944816547733E-2</v>
      </c>
      <c r="W36" s="48"/>
    </row>
    <row r="37" spans="2:23" ht="24.95" customHeight="1" x14ac:dyDescent="0.2">
      <c r="I37" s="160">
        <v>2013</v>
      </c>
      <c r="J37" s="198">
        <f>'1 - Net Operating Revenues'!R35</f>
        <v>61607995.069842555</v>
      </c>
      <c r="K37" s="198">
        <v>698006</v>
      </c>
      <c r="L37" s="116">
        <v>0</v>
      </c>
      <c r="M37" s="199">
        <v>2229176</v>
      </c>
      <c r="N37" s="74">
        <v>308576</v>
      </c>
      <c r="O37" s="75">
        <v>0</v>
      </c>
      <c r="P37" s="75">
        <v>57020</v>
      </c>
      <c r="Q37" s="76">
        <f t="shared" si="3"/>
        <v>365596</v>
      </c>
      <c r="R37" s="77">
        <f t="shared" si="0"/>
        <v>3292778</v>
      </c>
      <c r="S37" s="78">
        <v>247.7</v>
      </c>
      <c r="T37" s="82">
        <f t="shared" si="4"/>
        <v>0.95841744045215993</v>
      </c>
      <c r="U37" s="80">
        <f t="shared" si="1"/>
        <v>3155855.8627371821</v>
      </c>
      <c r="V37" s="81">
        <f t="shared" si="2"/>
        <v>5.1224777874357259E-2</v>
      </c>
      <c r="W37" s="48"/>
    </row>
    <row r="38" spans="2:23" ht="24.95" customHeight="1" x14ac:dyDescent="0.2">
      <c r="I38" s="160">
        <v>2014</v>
      </c>
      <c r="J38" s="198">
        <f>'1 - Net Operating Revenues'!R36</f>
        <v>63376868.783401698</v>
      </c>
      <c r="K38" s="198">
        <v>772351</v>
      </c>
      <c r="L38" s="116">
        <v>31575</v>
      </c>
      <c r="M38" s="199">
        <v>2599183</v>
      </c>
      <c r="N38" s="74">
        <v>243122</v>
      </c>
      <c r="O38" s="75">
        <v>3567</v>
      </c>
      <c r="P38" s="75">
        <v>115860</v>
      </c>
      <c r="Q38" s="76">
        <f t="shared" si="3"/>
        <v>362549</v>
      </c>
      <c r="R38" s="77">
        <f t="shared" si="0"/>
        <v>3765658</v>
      </c>
      <c r="S38" s="78">
        <v>251.11</v>
      </c>
      <c r="T38" s="82">
        <f t="shared" si="4"/>
        <v>0.94540241328501451</v>
      </c>
      <c r="U38" s="80">
        <f t="shared" si="1"/>
        <v>3560062.1608060212</v>
      </c>
      <c r="V38" s="81">
        <f t="shared" si="2"/>
        <v>5.6172894451017683E-2</v>
      </c>
      <c r="W38" s="48"/>
    </row>
    <row r="39" spans="2:23" ht="24.95" customHeight="1" x14ac:dyDescent="0.2">
      <c r="I39" s="160">
        <v>2015</v>
      </c>
      <c r="J39" s="198">
        <f>'1 - Net Operating Revenues'!R37</f>
        <v>60234285.23197493</v>
      </c>
      <c r="K39" s="198">
        <v>774761</v>
      </c>
      <c r="L39" s="116">
        <v>18528</v>
      </c>
      <c r="M39" s="199">
        <v>2455909</v>
      </c>
      <c r="N39" s="74">
        <v>345362</v>
      </c>
      <c r="O39" s="75">
        <v>18317</v>
      </c>
      <c r="P39" s="75">
        <v>70595</v>
      </c>
      <c r="Q39" s="76">
        <f t="shared" si="3"/>
        <v>434274</v>
      </c>
      <c r="R39" s="77">
        <f t="shared" si="0"/>
        <v>3683472</v>
      </c>
      <c r="S39" s="78">
        <v>255.2</v>
      </c>
      <c r="T39" s="82">
        <f t="shared" si="4"/>
        <v>0.93025078369905967</v>
      </c>
      <c r="U39" s="80">
        <f t="shared" si="1"/>
        <v>3426552.7147335429</v>
      </c>
      <c r="V39" s="81">
        <f t="shared" si="2"/>
        <v>5.6887081859395623E-2</v>
      </c>
      <c r="W39" s="48"/>
    </row>
    <row r="40" spans="2:23" ht="24.95" customHeight="1" x14ac:dyDescent="0.2">
      <c r="I40" s="160">
        <v>2016</v>
      </c>
      <c r="J40" s="198">
        <f>'1 - Net Operating Revenues'!R38</f>
        <v>64525933.152317889</v>
      </c>
      <c r="K40" s="198">
        <v>1006367</v>
      </c>
      <c r="L40" s="116">
        <v>15728</v>
      </c>
      <c r="M40" s="199">
        <v>3003973</v>
      </c>
      <c r="N40" s="74">
        <v>411225</v>
      </c>
      <c r="O40" s="75">
        <v>140977</v>
      </c>
      <c r="P40" s="75">
        <v>79274</v>
      </c>
      <c r="Q40" s="76">
        <f t="shared" si="3"/>
        <v>631476</v>
      </c>
      <c r="R40" s="77">
        <f t="shared" si="0"/>
        <v>4657544</v>
      </c>
      <c r="S40" s="78">
        <v>256.7</v>
      </c>
      <c r="T40" s="82">
        <f t="shared" si="4"/>
        <v>0.92481495909622136</v>
      </c>
      <c r="U40" s="80">
        <f t="shared" si="1"/>
        <v>4307366.3638488511</v>
      </c>
      <c r="V40" s="81">
        <f t="shared" si="2"/>
        <v>6.675403443885139E-2</v>
      </c>
      <c r="W40" s="48"/>
    </row>
    <row r="41" spans="2:23" ht="24.95" customHeight="1" x14ac:dyDescent="0.2">
      <c r="I41" s="160">
        <v>2017</v>
      </c>
      <c r="J41" s="198">
        <f>'1 - Net Operating Revenues'!R39</f>
        <v>67525452.703262955</v>
      </c>
      <c r="K41" s="198">
        <v>743314</v>
      </c>
      <c r="L41" s="116">
        <v>108990</v>
      </c>
      <c r="M41" s="199">
        <v>3045619</v>
      </c>
      <c r="N41" s="74">
        <v>774391</v>
      </c>
      <c r="O41" s="75">
        <v>917</v>
      </c>
      <c r="P41" s="75">
        <v>123299</v>
      </c>
      <c r="Q41" s="76">
        <f t="shared" si="3"/>
        <v>898607</v>
      </c>
      <c r="R41" s="77">
        <f t="shared" si="0"/>
        <v>4796530</v>
      </c>
      <c r="S41" s="78">
        <v>260.5</v>
      </c>
      <c r="T41" s="82">
        <f t="shared" si="4"/>
        <v>0.91132437619961615</v>
      </c>
      <c r="U41" s="80">
        <f t="shared" si="1"/>
        <v>4371194.7101727445</v>
      </c>
      <c r="V41" s="81">
        <f t="shared" si="2"/>
        <v>6.4734030431187625E-2</v>
      </c>
      <c r="W41" s="48"/>
    </row>
    <row r="42" spans="2:23" ht="24.95" customHeight="1" x14ac:dyDescent="0.2">
      <c r="I42" s="160">
        <v>2018</v>
      </c>
      <c r="J42" s="198">
        <f>'1 - Net Operating Revenues'!R40</f>
        <v>67630757.40224719</v>
      </c>
      <c r="K42" s="198">
        <v>734229</v>
      </c>
      <c r="L42" s="116">
        <v>149155</v>
      </c>
      <c r="M42" s="199">
        <v>3162161</v>
      </c>
      <c r="N42" s="74">
        <v>679363</v>
      </c>
      <c r="O42" s="75">
        <v>18786</v>
      </c>
      <c r="P42" s="75">
        <v>147774</v>
      </c>
      <c r="Q42" s="76">
        <f t="shared" si="3"/>
        <v>845923</v>
      </c>
      <c r="R42" s="77">
        <f t="shared" si="0"/>
        <v>4891468</v>
      </c>
      <c r="S42" s="78">
        <v>267</v>
      </c>
      <c r="T42" s="82">
        <f t="shared" si="4"/>
        <v>0.88913857677902619</v>
      </c>
      <c r="U42" s="80">
        <f t="shared" si="1"/>
        <v>4349192.8958801497</v>
      </c>
      <c r="V42" s="81">
        <f t="shared" si="2"/>
        <v>6.4307913483985873E-2</v>
      </c>
      <c r="W42" s="48"/>
    </row>
    <row r="43" spans="2:23" ht="24.95" customHeight="1" x14ac:dyDescent="0.2">
      <c r="I43" s="160">
        <v>2019</v>
      </c>
      <c r="J43" s="198">
        <f>'1 - Net Operating Revenues'!R41</f>
        <v>69431252.975344449</v>
      </c>
      <c r="K43" s="198">
        <v>750917</v>
      </c>
      <c r="L43" s="116">
        <v>158090</v>
      </c>
      <c r="M43" s="199">
        <v>2956253</v>
      </c>
      <c r="N43" s="74">
        <v>485214</v>
      </c>
      <c r="O43" s="75">
        <v>35311</v>
      </c>
      <c r="P43" s="75">
        <v>59710</v>
      </c>
      <c r="Q43" s="76">
        <f t="shared" si="3"/>
        <v>580235</v>
      </c>
      <c r="R43" s="77">
        <f t="shared" si="0"/>
        <v>4445495</v>
      </c>
      <c r="S43" s="78">
        <v>275.8</v>
      </c>
      <c r="T43" s="82">
        <f t="shared" si="4"/>
        <v>0.86076867295141402</v>
      </c>
      <c r="U43" s="80">
        <f t="shared" si="1"/>
        <v>3826542.8317621462</v>
      </c>
      <c r="V43" s="81">
        <f t="shared" si="2"/>
        <v>5.5112685826381097E-2</v>
      </c>
      <c r="W43" s="48"/>
    </row>
    <row r="44" spans="2:23" ht="24.95" customHeight="1" x14ac:dyDescent="0.2">
      <c r="I44" s="160">
        <v>2020</v>
      </c>
      <c r="J44" s="198">
        <f>'1 - Net Operating Revenues'!R42</f>
        <v>70642752.184341639</v>
      </c>
      <c r="K44" s="198">
        <v>712430</v>
      </c>
      <c r="L44" s="116">
        <v>170198</v>
      </c>
      <c r="M44" s="199">
        <v>3029062</v>
      </c>
      <c r="N44" s="74">
        <v>405211</v>
      </c>
      <c r="O44" s="75">
        <v>20552</v>
      </c>
      <c r="P44" s="75">
        <v>110600</v>
      </c>
      <c r="Q44" s="76">
        <f t="shared" si="3"/>
        <v>536363</v>
      </c>
      <c r="R44" s="77">
        <f t="shared" si="0"/>
        <v>4448053</v>
      </c>
      <c r="S44" s="78">
        <v>281</v>
      </c>
      <c r="T44" s="82">
        <f t="shared" si="4"/>
        <v>0.84483985765124558</v>
      </c>
      <c r="U44" s="80">
        <f t="shared" si="1"/>
        <v>3757892.4633451961</v>
      </c>
      <c r="V44" s="81">
        <f t="shared" si="2"/>
        <v>5.3195725635646368E-2</v>
      </c>
      <c r="W44" s="48"/>
    </row>
    <row r="45" spans="2:23" ht="24.95" customHeight="1" thickBot="1" x14ac:dyDescent="0.25">
      <c r="I45" s="160">
        <v>2021</v>
      </c>
      <c r="J45" s="198">
        <f>'1 - Net Operating Revenues'!R43</f>
        <v>73242465.12768203</v>
      </c>
      <c r="K45" s="198">
        <v>1135192</v>
      </c>
      <c r="L45" s="116">
        <v>142845</v>
      </c>
      <c r="M45" s="199">
        <v>2905384</v>
      </c>
      <c r="N45" s="83">
        <v>448672</v>
      </c>
      <c r="O45" s="84">
        <v>37578</v>
      </c>
      <c r="P45" s="84">
        <v>159883</v>
      </c>
      <c r="Q45" s="85">
        <f t="shared" si="3"/>
        <v>646133</v>
      </c>
      <c r="R45" s="86">
        <f t="shared" si="0"/>
        <v>4829554</v>
      </c>
      <c r="S45" s="258">
        <v>284.3</v>
      </c>
      <c r="T45" s="87">
        <f t="shared" si="4"/>
        <v>0.83503341540626097</v>
      </c>
      <c r="U45" s="88">
        <f t="shared" si="1"/>
        <v>4032838.9715089691</v>
      </c>
      <c r="V45" s="89">
        <f t="shared" si="2"/>
        <v>5.506148604472292E-2</v>
      </c>
      <c r="W45" s="48"/>
    </row>
    <row r="46" spans="2:23" ht="21.95" hidden="1" customHeight="1" thickTop="1" x14ac:dyDescent="0.25">
      <c r="B46" s="14"/>
      <c r="C46" s="37"/>
      <c r="D46" s="35"/>
      <c r="E46" s="35"/>
      <c r="F46" s="35"/>
      <c r="G46" s="35"/>
      <c r="H46" s="35"/>
      <c r="I46" s="200"/>
      <c r="J46" s="200"/>
      <c r="K46" s="200"/>
      <c r="L46" s="200"/>
      <c r="M46" s="200"/>
      <c r="N46" s="54"/>
      <c r="O46" s="54"/>
      <c r="P46" s="52"/>
      <c r="Q46" s="52"/>
      <c r="R46" s="52"/>
      <c r="S46" s="52"/>
      <c r="T46" s="52"/>
      <c r="U46" s="52"/>
      <c r="V46" s="52"/>
      <c r="W46" s="48"/>
    </row>
    <row r="47" spans="2:23" ht="21.95" hidden="1" customHeight="1" x14ac:dyDescent="0.25">
      <c r="B47" s="14"/>
      <c r="C47" s="37"/>
      <c r="D47" s="35"/>
      <c r="E47" s="35"/>
      <c r="F47" s="35"/>
      <c r="G47" s="35"/>
      <c r="H47" s="35"/>
      <c r="I47" s="200"/>
      <c r="J47" s="200"/>
      <c r="K47" s="200"/>
      <c r="L47" s="200"/>
      <c r="M47" s="200"/>
      <c r="N47" s="54"/>
      <c r="O47" s="54"/>
      <c r="P47" s="52"/>
      <c r="Q47" s="52"/>
      <c r="R47" s="52"/>
      <c r="S47" s="52"/>
      <c r="T47" s="52"/>
      <c r="U47" s="52"/>
      <c r="V47" s="52"/>
      <c r="W47" s="48"/>
    </row>
    <row r="48" spans="2:23" ht="21.95" hidden="1" customHeight="1" x14ac:dyDescent="0.25">
      <c r="B48" s="14"/>
      <c r="C48" s="37"/>
      <c r="D48" s="35"/>
      <c r="E48" s="35"/>
      <c r="F48" s="35"/>
      <c r="G48" s="35"/>
      <c r="H48" s="35"/>
      <c r="I48" s="200"/>
      <c r="J48" s="200"/>
      <c r="K48" s="200"/>
      <c r="L48" s="200"/>
      <c r="M48" s="200"/>
      <c r="N48" s="54"/>
      <c r="O48" s="54"/>
      <c r="P48" s="52"/>
      <c r="Q48" s="52"/>
      <c r="R48" s="52"/>
      <c r="S48" s="52"/>
      <c r="T48" s="52"/>
      <c r="U48" s="52"/>
      <c r="V48" s="52"/>
      <c r="W48" s="48"/>
    </row>
    <row r="49" spans="2:23" ht="21.95" hidden="1" customHeight="1" x14ac:dyDescent="0.25">
      <c r="B49" s="14"/>
      <c r="C49" s="37"/>
      <c r="D49" s="35"/>
      <c r="E49" s="35"/>
      <c r="F49" s="35"/>
      <c r="G49" s="35"/>
      <c r="H49" s="35"/>
      <c r="I49" s="200"/>
      <c r="J49" s="200"/>
      <c r="K49" s="200"/>
      <c r="L49" s="200"/>
      <c r="M49" s="200"/>
      <c r="N49" s="54"/>
      <c r="O49" s="54"/>
      <c r="P49" s="52"/>
      <c r="Q49" s="52"/>
      <c r="R49" s="52"/>
      <c r="S49" s="52"/>
      <c r="T49" s="52"/>
      <c r="U49" s="52"/>
      <c r="V49" s="52"/>
      <c r="W49" s="48"/>
    </row>
    <row r="50" spans="2:23" ht="21.95" hidden="1" customHeight="1" x14ac:dyDescent="0.25">
      <c r="B50" s="14"/>
      <c r="C50" s="37"/>
      <c r="D50" s="35"/>
      <c r="E50" s="35"/>
      <c r="F50" s="35"/>
      <c r="G50" s="35"/>
      <c r="H50" s="35"/>
      <c r="I50" s="200"/>
      <c r="J50" s="200"/>
      <c r="K50" s="200"/>
      <c r="L50" s="200"/>
      <c r="M50" s="200"/>
      <c r="N50" s="54"/>
      <c r="O50" s="54"/>
      <c r="P50" s="52"/>
      <c r="Q50" s="52"/>
      <c r="R50" s="52"/>
      <c r="S50" s="52"/>
      <c r="T50" s="52"/>
      <c r="U50" s="52"/>
      <c r="V50" s="52"/>
      <c r="W50" s="48"/>
    </row>
    <row r="51" spans="2:23" ht="21.95" hidden="1" customHeight="1" x14ac:dyDescent="0.25">
      <c r="B51" s="14"/>
      <c r="C51" s="37"/>
      <c r="D51" s="35"/>
      <c r="E51" s="35"/>
      <c r="F51" s="35"/>
      <c r="G51" s="35"/>
      <c r="H51" s="35"/>
      <c r="I51" s="200"/>
      <c r="J51" s="200"/>
      <c r="K51" s="200"/>
      <c r="L51" s="200"/>
      <c r="M51" s="200"/>
      <c r="N51" s="54"/>
      <c r="O51" s="54"/>
      <c r="P51" s="52"/>
      <c r="Q51" s="52"/>
      <c r="R51" s="52"/>
      <c r="S51" s="52"/>
      <c r="T51" s="52"/>
      <c r="U51" s="52"/>
      <c r="V51" s="52"/>
      <c r="W51" s="48"/>
    </row>
    <row r="52" spans="2:23" ht="21.95" hidden="1" customHeight="1" x14ac:dyDescent="0.25">
      <c r="B52" s="14"/>
      <c r="C52" s="37"/>
      <c r="D52" s="35"/>
      <c r="E52" s="35"/>
      <c r="F52" s="35"/>
      <c r="G52" s="35"/>
      <c r="H52" s="35"/>
      <c r="I52" s="200"/>
      <c r="J52" s="200"/>
      <c r="K52" s="200"/>
      <c r="L52" s="200"/>
      <c r="M52" s="200"/>
      <c r="N52" s="54"/>
      <c r="O52" s="54"/>
      <c r="P52" s="52"/>
      <c r="Q52" s="52"/>
      <c r="R52" s="52"/>
      <c r="S52" s="52"/>
      <c r="T52" s="52"/>
      <c r="U52" s="52"/>
      <c r="V52" s="52"/>
      <c r="W52" s="48"/>
    </row>
    <row r="53" spans="2:23" ht="21.95" hidden="1" customHeight="1" x14ac:dyDescent="0.25">
      <c r="B53" s="14"/>
      <c r="C53" s="37"/>
      <c r="D53" s="35"/>
      <c r="E53" s="35"/>
      <c r="F53" s="35"/>
      <c r="G53" s="35"/>
      <c r="H53" s="35"/>
      <c r="I53" s="200"/>
      <c r="J53" s="200"/>
      <c r="K53" s="200"/>
      <c r="L53" s="200"/>
      <c r="M53" s="200"/>
      <c r="N53" s="54"/>
      <c r="O53" s="54"/>
      <c r="P53" s="52"/>
      <c r="Q53" s="52"/>
      <c r="R53" s="52"/>
      <c r="S53" s="52"/>
      <c r="T53" s="52"/>
      <c r="U53" s="52"/>
      <c r="V53" s="52"/>
      <c r="W53" s="48"/>
    </row>
    <row r="54" spans="2:23" ht="21.95" hidden="1" customHeight="1" x14ac:dyDescent="0.25">
      <c r="B54" s="34"/>
      <c r="C54" s="38"/>
      <c r="D54" s="15"/>
      <c r="E54" s="15"/>
      <c r="F54" s="15"/>
      <c r="G54" s="15"/>
      <c r="H54" s="15"/>
      <c r="I54" s="201"/>
      <c r="J54" s="201"/>
      <c r="K54" s="201"/>
      <c r="L54" s="201"/>
      <c r="M54" s="201"/>
      <c r="N54" s="53"/>
      <c r="O54" s="53"/>
      <c r="P54" s="52"/>
      <c r="Q54" s="52"/>
      <c r="R54" s="52"/>
      <c r="S54" s="52"/>
      <c r="T54" s="52"/>
      <c r="U54" s="52"/>
      <c r="V54" s="52"/>
      <c r="W54" s="48"/>
    </row>
    <row r="55" spans="2:23" ht="21.95" hidden="1" customHeight="1" thickBot="1" x14ac:dyDescent="0.3">
      <c r="B55" s="14" t="s">
        <v>7</v>
      </c>
      <c r="C55" s="38"/>
      <c r="D55" s="15"/>
      <c r="E55" s="15"/>
      <c r="F55" s="15"/>
      <c r="G55" s="15"/>
      <c r="H55" s="15"/>
      <c r="I55" s="201"/>
      <c r="J55" s="201"/>
      <c r="K55" s="201"/>
      <c r="L55" s="201"/>
      <c r="M55" s="201"/>
      <c r="N55" s="53"/>
      <c r="O55" s="53"/>
      <c r="P55" s="52"/>
      <c r="Q55" s="52"/>
      <c r="R55" s="52"/>
      <c r="S55" s="52"/>
      <c r="T55" s="52"/>
      <c r="U55" s="52"/>
      <c r="V55" s="52"/>
      <c r="W55" s="48"/>
    </row>
    <row r="56" spans="2:23" ht="21.95" hidden="1" customHeight="1" x14ac:dyDescent="0.25">
      <c r="B56" s="20" t="s">
        <v>8</v>
      </c>
      <c r="C56" s="21"/>
      <c r="D56" s="22"/>
      <c r="E56" s="22"/>
      <c r="F56" s="22"/>
      <c r="G56" s="22"/>
      <c r="H56" s="22"/>
      <c r="I56" s="202"/>
      <c r="J56" s="202"/>
      <c r="K56" s="202"/>
      <c r="L56" s="202"/>
      <c r="M56" s="202"/>
      <c r="N56" s="55"/>
      <c r="O56" s="56"/>
      <c r="P56" s="52"/>
      <c r="Q56" s="52"/>
      <c r="R56" s="52"/>
      <c r="S56" s="52"/>
      <c r="T56" s="52"/>
      <c r="U56" s="52"/>
      <c r="V56" s="52"/>
      <c r="W56" s="48"/>
    </row>
    <row r="57" spans="2:23" ht="21.95" hidden="1" customHeight="1" x14ac:dyDescent="0.25">
      <c r="B57" s="31" t="s">
        <v>35</v>
      </c>
      <c r="C57" s="32"/>
      <c r="D57" s="33">
        <v>64073</v>
      </c>
      <c r="E57" s="33">
        <v>60465</v>
      </c>
      <c r="F57" s="33">
        <v>62170</v>
      </c>
      <c r="G57" s="33">
        <v>80750</v>
      </c>
      <c r="H57" s="33">
        <v>101542</v>
      </c>
      <c r="I57" s="203">
        <f>104921+85671+3129</f>
        <v>193721</v>
      </c>
      <c r="J57" s="203"/>
      <c r="K57" s="203">
        <f>202825+104185+3957</f>
        <v>310967</v>
      </c>
      <c r="L57" s="203">
        <f>201497+110313+3727</f>
        <v>315537</v>
      </c>
      <c r="M57" s="203">
        <f>218867+115865+3523</f>
        <v>338255</v>
      </c>
      <c r="N57" s="57">
        <f>241185+121165+3039</f>
        <v>365389</v>
      </c>
      <c r="O57" s="58">
        <f>275224.9+131666.96+3432.48</f>
        <v>410324.33999999997</v>
      </c>
      <c r="P57" s="52"/>
      <c r="Q57" s="52"/>
      <c r="R57" s="52"/>
      <c r="S57" s="52"/>
      <c r="T57" s="52"/>
      <c r="U57" s="52"/>
      <c r="V57" s="52"/>
      <c r="W57" s="48"/>
    </row>
    <row r="58" spans="2:23" ht="21.95" hidden="1" customHeight="1" x14ac:dyDescent="0.25">
      <c r="B58" s="19" t="s">
        <v>9</v>
      </c>
      <c r="C58" s="16"/>
      <c r="D58" s="8">
        <v>2112581</v>
      </c>
      <c r="E58" s="8">
        <v>2151108</v>
      </c>
      <c r="F58" s="8">
        <v>1914481</v>
      </c>
      <c r="G58" s="8">
        <v>1993048</v>
      </c>
      <c r="H58" s="8">
        <v>2041560</v>
      </c>
      <c r="I58" s="204">
        <v>2141728</v>
      </c>
      <c r="J58" s="204"/>
      <c r="K58" s="204">
        <v>2451433</v>
      </c>
      <c r="L58" s="204">
        <v>2375581</v>
      </c>
      <c r="M58" s="204">
        <v>2428573.67</v>
      </c>
      <c r="N58" s="59">
        <v>2721986.84</v>
      </c>
      <c r="O58" s="60">
        <v>2700000</v>
      </c>
      <c r="P58" s="52"/>
      <c r="Q58" s="52"/>
      <c r="R58" s="52"/>
      <c r="S58" s="52"/>
      <c r="T58" s="52"/>
      <c r="U58" s="52"/>
      <c r="V58" s="52"/>
      <c r="W58" s="48"/>
    </row>
    <row r="59" spans="2:23" ht="21.95" hidden="1" customHeight="1" x14ac:dyDescent="0.25">
      <c r="B59" s="19" t="s">
        <v>10</v>
      </c>
      <c r="C59" s="16"/>
      <c r="D59" s="8">
        <v>381817</v>
      </c>
      <c r="E59" s="8">
        <v>341655</v>
      </c>
      <c r="F59" s="8">
        <v>250083</v>
      </c>
      <c r="G59" s="8">
        <v>176753</v>
      </c>
      <c r="H59" s="8">
        <v>235089</v>
      </c>
      <c r="I59" s="204">
        <v>157699</v>
      </c>
      <c r="J59" s="204"/>
      <c r="K59" s="204">
        <v>279615</v>
      </c>
      <c r="L59" s="204">
        <v>188267</v>
      </c>
      <c r="M59" s="204">
        <v>184608</v>
      </c>
      <c r="N59" s="59">
        <v>238178</v>
      </c>
      <c r="O59" s="60">
        <v>375880</v>
      </c>
      <c r="P59" s="52"/>
      <c r="Q59" s="52"/>
      <c r="R59" s="52"/>
      <c r="S59" s="52"/>
      <c r="T59" s="52"/>
      <c r="U59" s="52"/>
      <c r="V59" s="52"/>
      <c r="W59" s="48"/>
    </row>
    <row r="60" spans="2:23" ht="21.95" hidden="1" customHeight="1" x14ac:dyDescent="0.25">
      <c r="B60" s="19" t="s">
        <v>11</v>
      </c>
      <c r="C60" s="16"/>
      <c r="D60" s="8">
        <v>71242</v>
      </c>
      <c r="E60" s="8">
        <v>25978</v>
      </c>
      <c r="F60" s="8">
        <v>16174</v>
      </c>
      <c r="G60" s="8">
        <v>23664</v>
      </c>
      <c r="H60" s="8">
        <v>11714</v>
      </c>
      <c r="I60" s="204">
        <v>8710</v>
      </c>
      <c r="J60" s="204"/>
      <c r="K60" s="204">
        <v>35866</v>
      </c>
      <c r="L60" s="204">
        <v>448641</v>
      </c>
      <c r="M60" s="204">
        <v>31204</v>
      </c>
      <c r="N60" s="59">
        <v>41514</v>
      </c>
      <c r="O60" s="60">
        <v>25427</v>
      </c>
      <c r="P60" s="52"/>
      <c r="Q60" s="52"/>
      <c r="R60" s="52"/>
      <c r="S60" s="52"/>
      <c r="T60" s="52"/>
      <c r="U60" s="52"/>
      <c r="V60" s="52"/>
      <c r="W60" s="48"/>
    </row>
    <row r="61" spans="2:23" ht="21.95" hidden="1" customHeight="1" thickBot="1" x14ac:dyDescent="0.3">
      <c r="B61" s="18" t="s">
        <v>12</v>
      </c>
      <c r="C61" s="17"/>
      <c r="D61" s="27">
        <v>138009</v>
      </c>
      <c r="E61" s="27">
        <v>174768</v>
      </c>
      <c r="F61" s="27">
        <v>115941</v>
      </c>
      <c r="G61" s="27">
        <v>237157</v>
      </c>
      <c r="H61" s="27">
        <v>146982</v>
      </c>
      <c r="I61" s="205">
        <v>499420</v>
      </c>
      <c r="J61" s="205"/>
      <c r="K61" s="205">
        <v>1199553</v>
      </c>
      <c r="L61" s="205">
        <v>450502</v>
      </c>
      <c r="M61" s="205">
        <v>162683</v>
      </c>
      <c r="N61" s="61">
        <v>141330</v>
      </c>
      <c r="O61" s="62">
        <v>216150</v>
      </c>
      <c r="P61" s="52"/>
      <c r="Q61" s="52"/>
      <c r="R61" s="52"/>
      <c r="S61" s="52"/>
      <c r="T61" s="52"/>
      <c r="U61" s="52"/>
      <c r="V61" s="52"/>
      <c r="W61" s="48"/>
    </row>
    <row r="62" spans="2:23" ht="21.95" hidden="1" customHeight="1" thickTop="1" x14ac:dyDescent="0.25">
      <c r="B62" s="28" t="s">
        <v>13</v>
      </c>
      <c r="C62" s="29"/>
      <c r="D62" s="30">
        <f>SUM(D56:D61)</f>
        <v>2767722</v>
      </c>
      <c r="E62" s="30">
        <f t="shared" ref="E62:O62" si="5">SUM(E56:E61)</f>
        <v>2753974</v>
      </c>
      <c r="F62" s="30">
        <f t="shared" si="5"/>
        <v>2358849</v>
      </c>
      <c r="G62" s="30">
        <f t="shared" si="5"/>
        <v>2511372</v>
      </c>
      <c r="H62" s="30">
        <f t="shared" si="5"/>
        <v>2536887</v>
      </c>
      <c r="I62" s="206">
        <f t="shared" si="5"/>
        <v>3001278</v>
      </c>
      <c r="J62" s="206"/>
      <c r="K62" s="206">
        <f t="shared" si="5"/>
        <v>4277434</v>
      </c>
      <c r="L62" s="206">
        <f t="shared" si="5"/>
        <v>3778528</v>
      </c>
      <c r="M62" s="206">
        <f t="shared" si="5"/>
        <v>3145323.67</v>
      </c>
      <c r="N62" s="63">
        <f t="shared" si="5"/>
        <v>3508397.84</v>
      </c>
      <c r="O62" s="63">
        <f t="shared" si="5"/>
        <v>3727781.34</v>
      </c>
      <c r="P62" s="52"/>
      <c r="Q62" s="52"/>
      <c r="R62" s="52"/>
      <c r="S62" s="52"/>
      <c r="T62" s="52"/>
      <c r="U62" s="52"/>
      <c r="V62" s="52"/>
      <c r="W62" s="48"/>
    </row>
    <row r="63" spans="2:23" ht="21.95" hidden="1" customHeight="1" x14ac:dyDescent="0.25">
      <c r="B63" s="25" t="s">
        <v>3</v>
      </c>
      <c r="C63" s="23">
        <v>223.1</v>
      </c>
      <c r="D63" s="24">
        <v>227.4</v>
      </c>
      <c r="E63" s="24">
        <v>235.4</v>
      </c>
      <c r="F63" s="24">
        <v>233.8</v>
      </c>
      <c r="G63" s="24">
        <v>237.4</v>
      </c>
      <c r="H63" s="24">
        <v>243.9</v>
      </c>
      <c r="I63" s="207">
        <v>247.7</v>
      </c>
      <c r="J63" s="207"/>
      <c r="K63" s="207">
        <v>251.1</v>
      </c>
      <c r="L63" s="207">
        <v>255.2</v>
      </c>
      <c r="M63" s="207">
        <v>256.7</v>
      </c>
      <c r="N63" s="64">
        <v>260.5</v>
      </c>
      <c r="O63" s="65">
        <v>267</v>
      </c>
      <c r="P63" s="52"/>
      <c r="Q63" s="52"/>
      <c r="R63" s="52"/>
      <c r="S63" s="52"/>
      <c r="T63" s="52"/>
      <c r="U63" s="52"/>
      <c r="V63" s="52"/>
      <c r="W63" s="48"/>
    </row>
    <row r="64" spans="2:23" ht="21.95" hidden="1" customHeight="1" thickBot="1" x14ac:dyDescent="0.3">
      <c r="B64" s="26" t="s">
        <v>6</v>
      </c>
      <c r="C64" s="9">
        <f>$D$63/C63</f>
        <v>1.0192738682205289</v>
      </c>
      <c r="D64" s="10">
        <v>1</v>
      </c>
      <c r="E64" s="10">
        <f t="shared" ref="E64:O64" si="6">$D$63/E63</f>
        <v>0.96601529311809686</v>
      </c>
      <c r="F64" s="10">
        <f t="shared" si="6"/>
        <v>0.97262617621899061</v>
      </c>
      <c r="G64" s="10">
        <f t="shared" si="6"/>
        <v>0.95787700084245997</v>
      </c>
      <c r="H64" s="10">
        <f t="shared" si="6"/>
        <v>0.93234932349323496</v>
      </c>
      <c r="I64" s="208">
        <f t="shared" si="6"/>
        <v>0.91804602341542196</v>
      </c>
      <c r="J64" s="208"/>
      <c r="K64" s="208">
        <f t="shared" si="6"/>
        <v>0.90561529271206698</v>
      </c>
      <c r="L64" s="208">
        <f t="shared" si="6"/>
        <v>0.8910658307210032</v>
      </c>
      <c r="M64" s="208">
        <f t="shared" si="6"/>
        <v>0.8858589793533308</v>
      </c>
      <c r="N64" s="66">
        <f t="shared" si="6"/>
        <v>0.87293666026871408</v>
      </c>
      <c r="O64" s="67">
        <f t="shared" si="6"/>
        <v>0.85168539325842696</v>
      </c>
      <c r="P64" s="52"/>
      <c r="Q64" s="52"/>
      <c r="R64" s="52"/>
      <c r="S64" s="52"/>
      <c r="T64" s="52"/>
      <c r="U64" s="52"/>
      <c r="V64" s="52"/>
      <c r="W64" s="48"/>
    </row>
    <row r="65" spans="2:25" ht="21.95" hidden="1" customHeight="1" thickTop="1" x14ac:dyDescent="0.25">
      <c r="B65" s="28" t="s">
        <v>17</v>
      </c>
      <c r="D65" s="30">
        <f>D64*D62</f>
        <v>2767722</v>
      </c>
      <c r="E65" s="30">
        <f t="shared" ref="E65:O65" si="7">E64*E62</f>
        <v>2660381.0008496176</v>
      </c>
      <c r="F65" s="30">
        <f t="shared" si="7"/>
        <v>2294278.2831479898</v>
      </c>
      <c r="G65" s="30">
        <f t="shared" si="7"/>
        <v>2405585.4793597301</v>
      </c>
      <c r="H65" s="30">
        <f t="shared" si="7"/>
        <v>2365264.8782287822</v>
      </c>
      <c r="I65" s="206">
        <f t="shared" si="7"/>
        <v>2755311.3330641906</v>
      </c>
      <c r="J65" s="206"/>
      <c r="K65" s="206">
        <f t="shared" si="7"/>
        <v>3873709.6439665477</v>
      </c>
      <c r="L65" s="206">
        <f t="shared" si="7"/>
        <v>3366917.1912225708</v>
      </c>
      <c r="M65" s="206">
        <f t="shared" si="7"/>
        <v>2786313.2160420725</v>
      </c>
      <c r="N65" s="63">
        <f t="shared" si="7"/>
        <v>3062609.0933435704</v>
      </c>
      <c r="O65" s="68">
        <f t="shared" si="7"/>
        <v>3174896.9165393258</v>
      </c>
      <c r="P65" s="52"/>
      <c r="Q65" s="52"/>
      <c r="R65" s="52"/>
      <c r="S65" s="52"/>
      <c r="T65" s="52"/>
      <c r="U65" s="52"/>
      <c r="V65" s="52"/>
      <c r="W65" s="48"/>
    </row>
    <row r="66" spans="2:25" ht="21.95" hidden="1" customHeight="1" thickBot="1" x14ac:dyDescent="0.3">
      <c r="B66" s="11" t="s">
        <v>18</v>
      </c>
      <c r="C66" s="12">
        <v>0</v>
      </c>
      <c r="D66" s="13" t="e">
        <f>D65/#REF!</f>
        <v>#REF!</v>
      </c>
      <c r="E66" s="13" t="e">
        <f>E65/#REF!</f>
        <v>#REF!</v>
      </c>
      <c r="F66" s="13" t="e">
        <f>F65/#REF!</f>
        <v>#REF!</v>
      </c>
      <c r="G66" s="13" t="e">
        <f>G65/#REF!</f>
        <v>#REF!</v>
      </c>
      <c r="H66" s="13" t="e">
        <f>H65/#REF!</f>
        <v>#REF!</v>
      </c>
      <c r="I66" s="209" t="e">
        <f>I65/#REF!</f>
        <v>#REF!</v>
      </c>
      <c r="J66" s="209"/>
      <c r="K66" s="209" t="e">
        <f>K65/#REF!</f>
        <v>#REF!</v>
      </c>
      <c r="L66" s="209" t="e">
        <f>L65/#REF!</f>
        <v>#REF!</v>
      </c>
      <c r="M66" s="209" t="e">
        <f>M65/#REF!</f>
        <v>#REF!</v>
      </c>
      <c r="N66" s="69" t="e">
        <f>N65/#REF!</f>
        <v>#REF!</v>
      </c>
      <c r="O66" s="70" t="e">
        <f>O65/#REF!</f>
        <v>#REF!</v>
      </c>
      <c r="P66" s="52"/>
      <c r="Q66" s="52"/>
      <c r="R66" s="52"/>
      <c r="S66" s="52"/>
      <c r="T66" s="52"/>
      <c r="U66" s="52"/>
      <c r="V66" s="52"/>
      <c r="W66" s="48"/>
    </row>
    <row r="67" spans="2:25" ht="9.75" customHeight="1" x14ac:dyDescent="0.2">
      <c r="G67" s="1"/>
      <c r="I67" s="48"/>
      <c r="J67" s="48"/>
      <c r="K67" s="48"/>
      <c r="L67" s="48"/>
      <c r="M67" s="48"/>
      <c r="N67" s="48"/>
      <c r="O67" s="48"/>
      <c r="P67" s="48"/>
      <c r="Q67" s="48"/>
      <c r="R67" s="48"/>
      <c r="S67" s="48"/>
      <c r="T67" s="48"/>
      <c r="U67" s="48"/>
      <c r="V67" s="48"/>
      <c r="W67" s="48"/>
      <c r="X67" s="48"/>
      <c r="Y67" s="48"/>
    </row>
    <row r="68" spans="2:25" x14ac:dyDescent="0.2">
      <c r="I68" s="117" t="s">
        <v>130</v>
      </c>
      <c r="N68" s="48"/>
      <c r="O68" s="48"/>
      <c r="P68" s="48"/>
      <c r="Q68" s="48"/>
      <c r="R68" s="48"/>
      <c r="S68" s="210"/>
      <c r="T68" s="211"/>
      <c r="U68" s="48"/>
      <c r="V68" s="48"/>
      <c r="W68" s="48"/>
      <c r="X68" s="48"/>
      <c r="Y68" s="48"/>
    </row>
    <row r="69" spans="2:25" x14ac:dyDescent="0.2">
      <c r="N69" s="48"/>
      <c r="O69" s="48"/>
      <c r="P69" s="48"/>
      <c r="Q69" s="48"/>
      <c r="R69" s="48"/>
      <c r="S69" s="210"/>
      <c r="T69" s="48"/>
      <c r="U69" s="48"/>
      <c r="V69" s="48"/>
      <c r="W69" s="48"/>
      <c r="X69" s="48"/>
      <c r="Y69" s="48"/>
    </row>
    <row r="70" spans="2:25" x14ac:dyDescent="0.2">
      <c r="N70" s="48"/>
      <c r="O70" s="48"/>
      <c r="P70" s="48"/>
      <c r="Q70" s="48"/>
      <c r="R70" s="48"/>
      <c r="S70" s="48"/>
      <c r="T70" s="48"/>
      <c r="U70" s="48"/>
      <c r="V70" s="48"/>
      <c r="W70" s="48"/>
      <c r="X70" s="48"/>
      <c r="Y70" s="48"/>
    </row>
  </sheetData>
  <sheetProtection algorithmName="SHA-512" hashValue="BMwkd7+miESC2MDe+hJYpk7ZL4xCxjdCqtZokvtsbBRRGq3TNu2UL5sgFeqnj4wBfIfqj2E901Md4o5eTECxkA==" saltValue="8szq6qN4FNPn4JSD/Wdjrg==" spinCount="100000" sheet="1" objects="1" scenarios="1"/>
  <mergeCells count="2">
    <mergeCell ref="R33:V33"/>
    <mergeCell ref="N33:Q33"/>
  </mergeCells>
  <conditionalFormatting sqref="Q35:Q45">
    <cfRule type="dataBar" priority="11">
      <dataBar>
        <cfvo type="min"/>
        <cfvo type="max"/>
        <color rgb="FF63C384"/>
      </dataBar>
      <extLst>
        <ext xmlns:x14="http://schemas.microsoft.com/office/spreadsheetml/2009/9/main" uri="{B025F937-C7B1-47D3-B67F-A62EFF666E3E}">
          <x14:id>{9A2B1FC6-4526-472C-9B04-708F90842E8D}</x14:id>
        </ext>
      </extLst>
    </cfRule>
  </conditionalFormatting>
  <conditionalFormatting sqref="N35:N45">
    <cfRule type="dataBar" priority="9">
      <dataBar>
        <cfvo type="min"/>
        <cfvo type="max"/>
        <color rgb="FF638EC6"/>
      </dataBar>
      <extLst>
        <ext xmlns:x14="http://schemas.microsoft.com/office/spreadsheetml/2009/9/main" uri="{B025F937-C7B1-47D3-B67F-A62EFF666E3E}">
          <x14:id>{98707B48-43EE-438F-80A8-BC8A70D5EAB4}</x14:id>
        </ext>
      </extLst>
    </cfRule>
  </conditionalFormatting>
  <conditionalFormatting sqref="O35:O45">
    <cfRule type="dataBar" priority="8">
      <dataBar>
        <cfvo type="min"/>
        <cfvo type="max"/>
        <color rgb="FF638EC6"/>
      </dataBar>
      <extLst>
        <ext xmlns:x14="http://schemas.microsoft.com/office/spreadsheetml/2009/9/main" uri="{B025F937-C7B1-47D3-B67F-A62EFF666E3E}">
          <x14:id>{0D6C8E8D-3AD0-4ADA-91D8-A008649CF77B}</x14:id>
        </ext>
      </extLst>
    </cfRule>
  </conditionalFormatting>
  <conditionalFormatting sqref="P35:P45">
    <cfRule type="dataBar" priority="7">
      <dataBar>
        <cfvo type="min"/>
        <cfvo type="max"/>
        <color rgb="FF638EC6"/>
      </dataBar>
      <extLst>
        <ext xmlns:x14="http://schemas.microsoft.com/office/spreadsheetml/2009/9/main" uri="{B025F937-C7B1-47D3-B67F-A62EFF666E3E}">
          <x14:id>{66A9AD53-5291-48D7-9446-061594E3DC61}</x14:id>
        </ext>
      </extLst>
    </cfRule>
  </conditionalFormatting>
  <conditionalFormatting sqref="M35:M45">
    <cfRule type="dataBar" priority="6">
      <dataBar>
        <cfvo type="min"/>
        <cfvo type="max"/>
        <color rgb="FFFF555A"/>
      </dataBar>
      <extLst>
        <ext xmlns:x14="http://schemas.microsoft.com/office/spreadsheetml/2009/9/main" uri="{B025F937-C7B1-47D3-B67F-A62EFF666E3E}">
          <x14:id>{E2EBA420-49AB-4091-AEC2-55620C96B0F4}</x14:id>
        </ext>
      </extLst>
    </cfRule>
  </conditionalFormatting>
  <conditionalFormatting sqref="L35:L45">
    <cfRule type="dataBar" priority="4">
      <dataBar>
        <cfvo type="min"/>
        <cfvo type="max"/>
        <color rgb="FF008AEF"/>
      </dataBar>
      <extLst>
        <ext xmlns:x14="http://schemas.microsoft.com/office/spreadsheetml/2009/9/main" uri="{B025F937-C7B1-47D3-B67F-A62EFF666E3E}">
          <x14:id>{66A463A6-A98B-4BF7-BF08-AE0A8B87EF62}</x14:id>
        </ext>
      </extLst>
    </cfRule>
  </conditionalFormatting>
  <conditionalFormatting sqref="K35:K45">
    <cfRule type="dataBar" priority="3">
      <dataBar>
        <cfvo type="min"/>
        <cfvo type="max"/>
        <color rgb="FFFFB628"/>
      </dataBar>
      <extLst>
        <ext xmlns:x14="http://schemas.microsoft.com/office/spreadsheetml/2009/9/main" uri="{B025F937-C7B1-47D3-B67F-A62EFF666E3E}">
          <x14:id>{FF34A911-502D-464B-8C98-C34089FA7B06}</x14:id>
        </ext>
      </extLst>
    </cfRule>
  </conditionalFormatting>
  <conditionalFormatting sqref="U35:U45">
    <cfRule type="dataBar" priority="2">
      <dataBar>
        <cfvo type="min"/>
        <cfvo type="max"/>
        <color rgb="FF008AEF"/>
      </dataBar>
      <extLst>
        <ext xmlns:x14="http://schemas.microsoft.com/office/spreadsheetml/2009/9/main" uri="{B025F937-C7B1-47D3-B67F-A62EFF666E3E}">
          <x14:id>{70498498-3D3D-4F0F-91A3-F4E460EDD78F}</x14:id>
        </ext>
      </extLst>
    </cfRule>
  </conditionalFormatting>
  <conditionalFormatting sqref="V35:V45">
    <cfRule type="dataBar" priority="1">
      <dataBar>
        <cfvo type="min"/>
        <cfvo type="max"/>
        <color rgb="FF638EC6"/>
      </dataBar>
      <extLst>
        <ext xmlns:x14="http://schemas.microsoft.com/office/spreadsheetml/2009/9/main" uri="{B025F937-C7B1-47D3-B67F-A62EFF666E3E}">
          <x14:id>{82D0D10B-D391-411A-BC27-4C7ADE3863D0}</x14:id>
        </ext>
      </extLst>
    </cfRule>
  </conditionalFormatting>
  <pageMargins left="0.25" right="0.25" top="0.75" bottom="0.75" header="0.3" footer="0.3"/>
  <pageSetup scale="33"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dataBar" id="{9A2B1FC6-4526-472C-9B04-708F90842E8D}">
            <x14:dataBar minLength="0" maxLength="100" border="1" negativeBarBorderColorSameAsPositive="0">
              <x14:cfvo type="autoMin"/>
              <x14:cfvo type="autoMax"/>
              <x14:borderColor rgb="FF63C384"/>
              <x14:negativeFillColor rgb="FFFF0000"/>
              <x14:negativeBorderColor rgb="FFFF0000"/>
              <x14:axisColor rgb="FF000000"/>
            </x14:dataBar>
          </x14:cfRule>
          <xm:sqref>Q35:Q45</xm:sqref>
        </x14:conditionalFormatting>
        <x14:conditionalFormatting xmlns:xm="http://schemas.microsoft.com/office/excel/2006/main">
          <x14:cfRule type="dataBar" id="{98707B48-43EE-438F-80A8-BC8A70D5EAB4}">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N35:N45</xm:sqref>
        </x14:conditionalFormatting>
        <x14:conditionalFormatting xmlns:xm="http://schemas.microsoft.com/office/excel/2006/main">
          <x14:cfRule type="dataBar" id="{0D6C8E8D-3AD0-4ADA-91D8-A008649CF77B}">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O35:O45</xm:sqref>
        </x14:conditionalFormatting>
        <x14:conditionalFormatting xmlns:xm="http://schemas.microsoft.com/office/excel/2006/main">
          <x14:cfRule type="dataBar" id="{66A9AD53-5291-48D7-9446-061594E3DC61}">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P35:P45</xm:sqref>
        </x14:conditionalFormatting>
        <x14:conditionalFormatting xmlns:xm="http://schemas.microsoft.com/office/excel/2006/main">
          <x14:cfRule type="dataBar" id="{E2EBA420-49AB-4091-AEC2-55620C96B0F4}">
            <x14:dataBar minLength="0" maxLength="100" border="1" negativeBarBorderColorSameAsPositive="0">
              <x14:cfvo type="autoMin"/>
              <x14:cfvo type="autoMax"/>
              <x14:borderColor rgb="FFFF555A"/>
              <x14:negativeFillColor rgb="FFFF0000"/>
              <x14:negativeBorderColor rgb="FFFF0000"/>
              <x14:axisColor rgb="FF000000"/>
            </x14:dataBar>
          </x14:cfRule>
          <xm:sqref>M35:M45</xm:sqref>
        </x14:conditionalFormatting>
        <x14:conditionalFormatting xmlns:xm="http://schemas.microsoft.com/office/excel/2006/main">
          <x14:cfRule type="dataBar" id="{66A463A6-A98B-4BF7-BF08-AE0A8B87EF62}">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L35:L45</xm:sqref>
        </x14:conditionalFormatting>
        <x14:conditionalFormatting xmlns:xm="http://schemas.microsoft.com/office/excel/2006/main">
          <x14:cfRule type="dataBar" id="{FF34A911-502D-464B-8C98-C34089FA7B06}">
            <x14:dataBar minLength="0" maxLength="100" border="1" negativeBarBorderColorSameAsPositive="0">
              <x14:cfvo type="autoMin"/>
              <x14:cfvo type="autoMax"/>
              <x14:borderColor rgb="FFFFB628"/>
              <x14:negativeFillColor rgb="FFFF0000"/>
              <x14:negativeBorderColor rgb="FFFF0000"/>
              <x14:axisColor rgb="FF000000"/>
            </x14:dataBar>
          </x14:cfRule>
          <xm:sqref>K35:K45</xm:sqref>
        </x14:conditionalFormatting>
        <x14:conditionalFormatting xmlns:xm="http://schemas.microsoft.com/office/excel/2006/main">
          <x14:cfRule type="dataBar" id="{70498498-3D3D-4F0F-91A3-F4E460EDD78F}">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U35:U45</xm:sqref>
        </x14:conditionalFormatting>
        <x14:conditionalFormatting xmlns:xm="http://schemas.microsoft.com/office/excel/2006/main">
          <x14:cfRule type="dataBar" id="{82D0D10B-D391-411A-BC27-4C7ADE3863D0}">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V35:V45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V148"/>
  <sheetViews>
    <sheetView showGridLines="0" topLeftCell="F16" zoomScale="80" zoomScaleNormal="80" workbookViewId="0">
      <selection activeCell="J32" sqref="J32"/>
    </sheetView>
  </sheetViews>
  <sheetFormatPr defaultRowHeight="14.25" x14ac:dyDescent="0.2"/>
  <cols>
    <col min="1" max="1" width="3.375" customWidth="1"/>
    <col min="2" max="4" width="18.625" customWidth="1"/>
    <col min="5" max="5" width="16.5" customWidth="1"/>
    <col min="6" max="6" width="13.875" customWidth="1"/>
    <col min="7" max="7" width="12" customWidth="1"/>
    <col min="8" max="8" width="17.625" customWidth="1"/>
    <col min="9" max="9" width="12.875" customWidth="1"/>
    <col min="10" max="10" width="18" customWidth="1"/>
    <col min="11" max="11" width="21.5" customWidth="1"/>
    <col min="12" max="12" width="21" customWidth="1"/>
    <col min="13" max="13" width="18.875" customWidth="1"/>
    <col min="14" max="14" width="20" customWidth="1"/>
    <col min="15" max="15" width="23.625" customWidth="1"/>
    <col min="16" max="16" width="26.375" customWidth="1"/>
    <col min="17" max="17" width="24.125" customWidth="1"/>
    <col min="18" max="18" width="16.875" customWidth="1"/>
    <col min="19" max="19" width="18.125" customWidth="1"/>
    <col min="20" max="20" width="19.375" customWidth="1"/>
    <col min="21" max="21" width="2.125" customWidth="1"/>
    <col min="22" max="22" width="6.625" customWidth="1"/>
  </cols>
  <sheetData>
    <row r="1" spans="2:14" ht="21" thickBot="1" x14ac:dyDescent="0.35">
      <c r="B1" s="36" t="s">
        <v>127</v>
      </c>
      <c r="C1" s="4"/>
      <c r="D1" s="4"/>
      <c r="E1" s="4"/>
      <c r="F1" s="3"/>
      <c r="G1" s="3"/>
      <c r="H1" s="3"/>
      <c r="I1" s="3"/>
      <c r="J1" s="3"/>
      <c r="K1" s="3"/>
      <c r="L1" s="3"/>
    </row>
    <row r="2" spans="2:14" ht="9" customHeight="1" thickTop="1" thickBot="1" x14ac:dyDescent="0.3">
      <c r="B2" s="6"/>
      <c r="C2" s="6"/>
      <c r="D2" s="6"/>
      <c r="E2" s="6"/>
      <c r="F2" s="7"/>
      <c r="G2" s="7"/>
      <c r="H2" s="7"/>
      <c r="I2" s="7"/>
      <c r="J2" s="7"/>
      <c r="K2" s="7"/>
      <c r="L2" s="7"/>
      <c r="M2" s="7"/>
      <c r="N2" s="7"/>
    </row>
    <row r="3" spans="2:14" ht="25.5" customHeight="1" thickBot="1" x14ac:dyDescent="0.3">
      <c r="B3" s="260" t="s">
        <v>5</v>
      </c>
      <c r="C3" s="261" t="s">
        <v>69</v>
      </c>
      <c r="D3" s="262" t="s">
        <v>37</v>
      </c>
      <c r="E3" s="4"/>
      <c r="F3" s="3"/>
      <c r="G3" s="3"/>
      <c r="H3" s="3"/>
      <c r="I3" s="3"/>
      <c r="J3" s="3"/>
      <c r="K3" s="3"/>
      <c r="L3" s="3"/>
      <c r="M3" s="3"/>
      <c r="N3" s="3"/>
    </row>
    <row r="4" spans="2:14" ht="15" x14ac:dyDescent="0.25">
      <c r="B4" s="4"/>
      <c r="C4" s="4"/>
      <c r="D4" s="4"/>
      <c r="E4" s="4"/>
      <c r="F4" s="3"/>
      <c r="G4" s="3"/>
      <c r="H4" s="3"/>
      <c r="I4" s="3"/>
      <c r="J4" s="3"/>
      <c r="K4" s="3"/>
      <c r="L4" s="3"/>
    </row>
    <row r="5" spans="2:14" ht="15" x14ac:dyDescent="0.25">
      <c r="B5" s="4"/>
      <c r="C5" s="4"/>
      <c r="D5" s="4"/>
      <c r="E5" s="4"/>
      <c r="F5" s="3"/>
      <c r="G5" s="3"/>
      <c r="H5" s="3"/>
      <c r="I5" s="3"/>
      <c r="J5" s="3"/>
      <c r="K5" s="3"/>
      <c r="L5" s="3"/>
    </row>
    <row r="6" spans="2:14" ht="15" x14ac:dyDescent="0.25">
      <c r="B6" s="4"/>
      <c r="C6" s="4"/>
      <c r="D6" s="4"/>
      <c r="E6" s="4"/>
      <c r="F6" s="3"/>
      <c r="G6" s="3"/>
      <c r="H6" s="3"/>
      <c r="I6" s="3"/>
      <c r="J6" s="3"/>
      <c r="K6" s="3"/>
      <c r="L6" s="3"/>
    </row>
    <row r="7" spans="2:14" ht="15" x14ac:dyDescent="0.25">
      <c r="B7" s="4"/>
      <c r="C7" s="4"/>
      <c r="D7" s="4"/>
      <c r="E7" s="4"/>
      <c r="F7" s="3"/>
      <c r="G7" s="3"/>
      <c r="H7" s="3"/>
      <c r="I7" s="3"/>
      <c r="J7" s="3"/>
      <c r="K7" s="3"/>
      <c r="L7" s="3"/>
    </row>
    <row r="8" spans="2:14" ht="15" x14ac:dyDescent="0.25">
      <c r="B8" s="4"/>
      <c r="C8" s="4"/>
      <c r="D8" s="4"/>
      <c r="E8" s="4"/>
      <c r="F8" s="3"/>
      <c r="G8" s="3"/>
      <c r="H8" s="3"/>
      <c r="I8" s="3"/>
      <c r="J8" s="3"/>
      <c r="K8" s="3"/>
      <c r="L8" s="3"/>
    </row>
    <row r="9" spans="2:14" ht="15" x14ac:dyDescent="0.25">
      <c r="B9" s="4"/>
      <c r="C9" s="4"/>
      <c r="D9" s="4"/>
      <c r="E9" s="4"/>
      <c r="F9" s="3"/>
      <c r="G9" s="3"/>
      <c r="H9" s="3"/>
      <c r="I9" s="3"/>
      <c r="J9" s="3"/>
      <c r="K9" s="3"/>
      <c r="L9" s="3"/>
    </row>
    <row r="10" spans="2:14" ht="15" x14ac:dyDescent="0.25">
      <c r="B10" s="4"/>
      <c r="C10" s="4"/>
      <c r="D10" s="4"/>
      <c r="E10" s="4"/>
      <c r="F10" s="3"/>
      <c r="G10" s="3"/>
      <c r="H10" s="3"/>
      <c r="I10" s="3"/>
      <c r="J10" s="3"/>
      <c r="K10" s="3"/>
      <c r="L10" s="3"/>
    </row>
    <row r="11" spans="2:14" ht="15" x14ac:dyDescent="0.25">
      <c r="B11" s="4"/>
      <c r="C11" s="4"/>
      <c r="D11" s="4"/>
      <c r="E11" s="4"/>
      <c r="F11" s="3"/>
      <c r="G11" s="3"/>
      <c r="H11" s="3"/>
      <c r="I11" s="3"/>
      <c r="J11" s="3"/>
      <c r="K11" s="3"/>
      <c r="L11" s="3"/>
    </row>
    <row r="12" spans="2:14" ht="15" x14ac:dyDescent="0.25">
      <c r="B12" s="4"/>
      <c r="C12" s="4"/>
      <c r="D12" s="4"/>
      <c r="E12" s="4"/>
      <c r="F12" s="3"/>
      <c r="G12" s="3"/>
      <c r="H12" s="3"/>
      <c r="I12" s="3"/>
      <c r="J12" s="3"/>
      <c r="K12" s="3"/>
      <c r="L12" s="3"/>
    </row>
    <row r="13" spans="2:14" ht="15" x14ac:dyDescent="0.25">
      <c r="B13" s="4"/>
      <c r="C13" s="4"/>
      <c r="D13" s="4"/>
      <c r="E13" s="4"/>
      <c r="F13" s="3"/>
      <c r="G13" s="3"/>
      <c r="H13" s="3"/>
      <c r="I13" s="3"/>
      <c r="J13" s="3"/>
      <c r="K13" s="3"/>
      <c r="L13" s="3"/>
    </row>
    <row r="14" spans="2:14" ht="15" x14ac:dyDescent="0.25">
      <c r="B14" s="4"/>
      <c r="C14" s="4"/>
      <c r="D14" s="4"/>
      <c r="E14" s="4"/>
      <c r="F14" s="3"/>
      <c r="G14" s="3"/>
      <c r="H14" s="3"/>
      <c r="I14" s="3"/>
      <c r="J14" s="3"/>
      <c r="K14" s="3"/>
      <c r="L14" s="3"/>
    </row>
    <row r="15" spans="2:14" ht="15" x14ac:dyDescent="0.25">
      <c r="B15" s="4"/>
      <c r="C15" s="4"/>
      <c r="D15" s="4"/>
      <c r="E15" s="4"/>
      <c r="F15" s="3"/>
      <c r="G15" s="3"/>
      <c r="H15" s="3"/>
      <c r="I15" s="3"/>
      <c r="J15" s="3"/>
      <c r="K15" s="3"/>
      <c r="L15" s="3"/>
    </row>
    <row r="16" spans="2:14" ht="15" x14ac:dyDescent="0.25">
      <c r="B16" s="4"/>
      <c r="C16" s="4"/>
      <c r="D16" s="4"/>
      <c r="E16" s="4"/>
      <c r="F16" s="3"/>
      <c r="G16" s="3"/>
      <c r="H16" s="3"/>
      <c r="I16" s="3"/>
      <c r="J16" s="3"/>
      <c r="K16" s="3"/>
      <c r="L16" s="3"/>
    </row>
    <row r="17" spans="2:17" ht="15" x14ac:dyDescent="0.25">
      <c r="B17" s="4"/>
      <c r="C17" s="4"/>
      <c r="D17" s="4"/>
      <c r="E17" s="4"/>
      <c r="F17" s="3"/>
      <c r="G17" s="3"/>
      <c r="H17" s="3"/>
      <c r="I17" s="3"/>
      <c r="J17" s="3"/>
      <c r="K17" s="3"/>
      <c r="L17" s="3"/>
    </row>
    <row r="18" spans="2:17" ht="15" x14ac:dyDescent="0.25">
      <c r="B18" s="4"/>
      <c r="C18" s="4"/>
      <c r="D18" s="4"/>
      <c r="E18" s="4"/>
      <c r="F18" s="3"/>
      <c r="G18" s="3"/>
      <c r="H18" s="3"/>
      <c r="I18" s="3"/>
      <c r="J18" s="3"/>
      <c r="K18" s="3"/>
      <c r="L18" s="3"/>
    </row>
    <row r="19" spans="2:17" ht="15" x14ac:dyDescent="0.25">
      <c r="B19" s="4"/>
      <c r="C19" s="4"/>
      <c r="D19" s="4"/>
      <c r="E19" s="4"/>
      <c r="F19" s="3"/>
      <c r="G19" s="3"/>
      <c r="H19" s="3"/>
      <c r="I19" s="3"/>
      <c r="J19" s="3"/>
      <c r="K19" s="3"/>
      <c r="L19" s="3"/>
    </row>
    <row r="20" spans="2:17" ht="15" x14ac:dyDescent="0.25">
      <c r="B20" s="4"/>
      <c r="C20" s="4"/>
      <c r="D20" s="4"/>
      <c r="E20" s="4"/>
      <c r="F20" s="3"/>
      <c r="G20" s="3"/>
      <c r="H20" s="3"/>
      <c r="I20" s="3"/>
      <c r="J20" s="3"/>
      <c r="K20" s="3"/>
      <c r="L20" s="3"/>
    </row>
    <row r="21" spans="2:17" ht="15" x14ac:dyDescent="0.25">
      <c r="B21" s="4"/>
      <c r="C21" s="4"/>
      <c r="D21" s="4"/>
      <c r="E21" s="4"/>
      <c r="F21" s="3"/>
      <c r="G21" s="3"/>
      <c r="H21" s="3"/>
      <c r="I21" s="3"/>
      <c r="J21" s="3"/>
      <c r="K21" s="3"/>
      <c r="L21" s="3"/>
    </row>
    <row r="22" spans="2:17" ht="15" x14ac:dyDescent="0.25">
      <c r="B22" s="4"/>
      <c r="C22" s="4"/>
      <c r="D22" s="4"/>
      <c r="E22" s="4"/>
      <c r="F22" s="3"/>
      <c r="G22" s="3"/>
      <c r="H22" s="3"/>
      <c r="I22" s="3"/>
      <c r="J22" s="3"/>
      <c r="K22" s="3"/>
      <c r="L22" s="3"/>
    </row>
    <row r="23" spans="2:17" ht="15" x14ac:dyDescent="0.25">
      <c r="B23" s="4"/>
      <c r="C23" s="4"/>
      <c r="D23" s="4"/>
      <c r="E23" s="4"/>
      <c r="F23" s="3"/>
      <c r="G23" s="3"/>
      <c r="H23" s="3"/>
      <c r="I23" s="3"/>
      <c r="J23" s="3"/>
      <c r="K23" s="3"/>
      <c r="L23" s="3"/>
    </row>
    <row r="24" spans="2:17" ht="15" x14ac:dyDescent="0.25">
      <c r="B24" s="4"/>
      <c r="C24" s="4"/>
      <c r="D24" s="4"/>
      <c r="E24" s="4"/>
      <c r="F24" s="3"/>
      <c r="G24" s="3"/>
      <c r="H24" s="3"/>
      <c r="I24" s="3"/>
      <c r="J24" s="3"/>
      <c r="K24" s="3"/>
      <c r="L24" s="3"/>
    </row>
    <row r="25" spans="2:17" ht="15" x14ac:dyDescent="0.25">
      <c r="B25" s="4"/>
      <c r="C25" s="4"/>
      <c r="D25" s="4"/>
      <c r="E25" s="4"/>
      <c r="F25" s="3"/>
      <c r="G25" s="3"/>
      <c r="H25" s="3"/>
      <c r="I25" s="3"/>
      <c r="J25" s="3"/>
      <c r="K25" s="3"/>
      <c r="L25" s="3"/>
    </row>
    <row r="26" spans="2:17" ht="15" x14ac:dyDescent="0.25">
      <c r="B26" s="4"/>
      <c r="C26" s="4"/>
      <c r="D26" s="4"/>
      <c r="E26" s="4"/>
      <c r="F26" s="3"/>
      <c r="G26" s="3"/>
      <c r="H26" s="3"/>
      <c r="I26" s="3"/>
      <c r="J26" s="3"/>
      <c r="K26" s="3"/>
      <c r="L26" s="3"/>
    </row>
    <row r="27" spans="2:17" ht="15" x14ac:dyDescent="0.25">
      <c r="B27" s="4"/>
      <c r="C27" s="4"/>
      <c r="D27" s="4"/>
      <c r="E27" s="4"/>
      <c r="F27" s="3"/>
      <c r="G27" s="3"/>
      <c r="H27" s="3"/>
      <c r="I27" s="3"/>
      <c r="J27" s="3"/>
      <c r="K27" s="3"/>
      <c r="L27" s="3"/>
    </row>
    <row r="28" spans="2:17" ht="15" x14ac:dyDescent="0.25">
      <c r="B28" s="4"/>
      <c r="C28" s="4"/>
      <c r="D28" s="4"/>
      <c r="E28" s="4"/>
      <c r="F28" s="3"/>
      <c r="G28" s="3"/>
      <c r="H28" s="3"/>
      <c r="I28" s="3"/>
      <c r="J28" s="3"/>
      <c r="K28" s="3"/>
      <c r="L28" s="3"/>
    </row>
    <row r="29" spans="2:17" ht="15" x14ac:dyDescent="0.25">
      <c r="B29" s="4"/>
      <c r="C29" s="4"/>
      <c r="D29" s="4"/>
      <c r="E29" s="4"/>
      <c r="F29" s="3"/>
      <c r="G29" s="3"/>
      <c r="H29" s="3"/>
      <c r="I29" s="97"/>
      <c r="J29" s="97"/>
      <c r="K29" s="97"/>
      <c r="L29" s="97"/>
      <c r="M29" s="48"/>
      <c r="N29" s="48"/>
      <c r="O29" s="48"/>
      <c r="P29" s="48"/>
      <c r="Q29" s="48"/>
    </row>
    <row r="30" spans="2:17" ht="54" customHeight="1" x14ac:dyDescent="0.2">
      <c r="I30" s="160" t="s">
        <v>0</v>
      </c>
      <c r="J30" s="135" t="s">
        <v>19</v>
      </c>
      <c r="K30" s="161" t="s">
        <v>20</v>
      </c>
      <c r="L30" s="161" t="s">
        <v>167</v>
      </c>
      <c r="M30" s="135" t="s">
        <v>21</v>
      </c>
      <c r="N30" s="135" t="s">
        <v>66</v>
      </c>
      <c r="O30" s="135" t="s">
        <v>67</v>
      </c>
      <c r="P30" s="135" t="s">
        <v>64</v>
      </c>
      <c r="Q30" s="135" t="s">
        <v>97</v>
      </c>
    </row>
    <row r="31" spans="2:17" ht="24.95" customHeight="1" x14ac:dyDescent="0.2">
      <c r="I31" s="160">
        <v>2011</v>
      </c>
      <c r="J31" s="90">
        <v>13535</v>
      </c>
      <c r="K31" s="90">
        <f>SUM(T46)</f>
        <v>5341704</v>
      </c>
      <c r="L31" s="90">
        <f>-P62</f>
        <v>-252712</v>
      </c>
      <c r="M31" s="162">
        <f>SUM(J31:L31)</f>
        <v>5102527</v>
      </c>
      <c r="N31" s="91">
        <v>1</v>
      </c>
      <c r="O31" s="162">
        <f t="shared" ref="O31:O41" si="0">N31*M31</f>
        <v>5102527</v>
      </c>
      <c r="P31" s="90">
        <f>'1 - Net Operating Revenues'!R33</f>
        <v>59981702</v>
      </c>
      <c r="Q31" s="163">
        <f>O31/P31</f>
        <v>8.5068059589239395E-2</v>
      </c>
    </row>
    <row r="32" spans="2:17" ht="24.95" customHeight="1" x14ac:dyDescent="0.2">
      <c r="I32" s="160">
        <v>2012</v>
      </c>
      <c r="J32" s="90">
        <v>13324</v>
      </c>
      <c r="K32" s="90">
        <f t="shared" ref="K32:K41" si="1">SUM(T47)</f>
        <v>5344401</v>
      </c>
      <c r="L32" s="90">
        <f t="shared" ref="L32:L41" si="2">-P63</f>
        <v>-310092</v>
      </c>
      <c r="M32" s="162">
        <f t="shared" ref="M32:M41" si="3">SUM(J32:L32)</f>
        <v>5047633</v>
      </c>
      <c r="N32" s="158">
        <v>0.973349733497335</v>
      </c>
      <c r="O32" s="162">
        <f t="shared" si="0"/>
        <v>4913112.2353423536</v>
      </c>
      <c r="P32" s="90">
        <f>'1 - Net Operating Revenues'!R34</f>
        <v>60990550.801968023</v>
      </c>
      <c r="Q32" s="163">
        <f t="shared" ref="Q32:Q41" si="4">O32/P32</f>
        <v>8.0555301940047716E-2</v>
      </c>
    </row>
    <row r="33" spans="3:22" ht="24.95" customHeight="1" x14ac:dyDescent="0.2">
      <c r="I33" s="160">
        <v>2013</v>
      </c>
      <c r="J33" s="90">
        <v>14020</v>
      </c>
      <c r="K33" s="90">
        <f t="shared" si="1"/>
        <v>5517151</v>
      </c>
      <c r="L33" s="90">
        <f t="shared" si="2"/>
        <v>-364787</v>
      </c>
      <c r="M33" s="162">
        <f t="shared" si="3"/>
        <v>5166384</v>
      </c>
      <c r="N33" s="158">
        <v>0.95841744045215993</v>
      </c>
      <c r="O33" s="162">
        <f t="shared" si="0"/>
        <v>4951552.5296729915</v>
      </c>
      <c r="P33" s="90">
        <f>'1 - Net Operating Revenues'!R35</f>
        <v>61607995.069842555</v>
      </c>
      <c r="Q33" s="163">
        <f t="shared" si="4"/>
        <v>8.0371914782482554E-2</v>
      </c>
    </row>
    <row r="34" spans="3:22" ht="24.95" customHeight="1" x14ac:dyDescent="0.2">
      <c r="I34" s="160">
        <v>2014</v>
      </c>
      <c r="J34" s="90">
        <v>14361</v>
      </c>
      <c r="K34" s="90">
        <f t="shared" si="1"/>
        <v>5742204</v>
      </c>
      <c r="L34" s="90">
        <f t="shared" si="2"/>
        <v>-424448</v>
      </c>
      <c r="M34" s="162">
        <f t="shared" si="3"/>
        <v>5332117</v>
      </c>
      <c r="N34" s="158">
        <v>0.94540241328501451</v>
      </c>
      <c r="O34" s="162">
        <f t="shared" si="0"/>
        <v>5040996.2797180517</v>
      </c>
      <c r="P34" s="90">
        <f>'1 - Net Operating Revenues'!R36</f>
        <v>63376868.783401698</v>
      </c>
      <c r="Q34" s="163">
        <f t="shared" si="4"/>
        <v>7.9540002156721898E-2</v>
      </c>
    </row>
    <row r="35" spans="3:22" ht="24.95" customHeight="1" x14ac:dyDescent="0.2">
      <c r="I35" s="160">
        <v>2015</v>
      </c>
      <c r="J35" s="90">
        <v>18096</v>
      </c>
      <c r="K35" s="90">
        <f t="shared" si="1"/>
        <v>5897492</v>
      </c>
      <c r="L35" s="90">
        <f t="shared" si="2"/>
        <v>-532391</v>
      </c>
      <c r="M35" s="162">
        <f t="shared" si="3"/>
        <v>5383197</v>
      </c>
      <c r="N35" s="158">
        <v>0.93025078369905967</v>
      </c>
      <c r="O35" s="162">
        <f t="shared" si="0"/>
        <v>5007723.2280564271</v>
      </c>
      <c r="P35" s="90">
        <f>'1 - Net Operating Revenues'!R37</f>
        <v>60234285.23197493</v>
      </c>
      <c r="Q35" s="163">
        <f t="shared" si="4"/>
        <v>8.313742262850185E-2</v>
      </c>
    </row>
    <row r="36" spans="3:22" ht="24.95" customHeight="1" x14ac:dyDescent="0.2">
      <c r="I36" s="160">
        <v>2016</v>
      </c>
      <c r="J36" s="90">
        <v>18713</v>
      </c>
      <c r="K36" s="90">
        <f t="shared" si="1"/>
        <v>5913757</v>
      </c>
      <c r="L36" s="90">
        <f t="shared" si="2"/>
        <v>-469611</v>
      </c>
      <c r="M36" s="162">
        <f t="shared" si="3"/>
        <v>5462859</v>
      </c>
      <c r="N36" s="158">
        <v>0.92481495909622136</v>
      </c>
      <c r="O36" s="162">
        <f t="shared" si="0"/>
        <v>5052133.7226334251</v>
      </c>
      <c r="P36" s="90">
        <f>'1 - Net Operating Revenues'!R38</f>
        <v>64525933.152317889</v>
      </c>
      <c r="Q36" s="163">
        <f t="shared" si="4"/>
        <v>7.8296174511843439E-2</v>
      </c>
    </row>
    <row r="37" spans="3:22" ht="24.95" customHeight="1" x14ac:dyDescent="0.2">
      <c r="I37" s="160">
        <v>2017</v>
      </c>
      <c r="J37" s="90">
        <v>18483</v>
      </c>
      <c r="K37" s="90">
        <f t="shared" si="1"/>
        <v>6147630</v>
      </c>
      <c r="L37" s="90">
        <f t="shared" si="2"/>
        <v>-527872</v>
      </c>
      <c r="M37" s="162">
        <f t="shared" si="3"/>
        <v>5638241</v>
      </c>
      <c r="N37" s="158">
        <v>0.91132437619961615</v>
      </c>
      <c r="O37" s="162">
        <f t="shared" si="0"/>
        <v>5138266.4621880995</v>
      </c>
      <c r="P37" s="90">
        <f>'1 - Net Operating Revenues'!R39</f>
        <v>67525452.703262955</v>
      </c>
      <c r="Q37" s="163">
        <f t="shared" si="4"/>
        <v>7.6093772888394265E-2</v>
      </c>
    </row>
    <row r="38" spans="3:22" ht="24.95" customHeight="1" x14ac:dyDescent="0.2">
      <c r="I38" s="160">
        <v>2018</v>
      </c>
      <c r="J38" s="90">
        <v>18317</v>
      </c>
      <c r="K38" s="90">
        <f t="shared" si="1"/>
        <v>6222002</v>
      </c>
      <c r="L38" s="90">
        <f t="shared" si="2"/>
        <v>-507252</v>
      </c>
      <c r="M38" s="162">
        <f t="shared" si="3"/>
        <v>5733067</v>
      </c>
      <c r="N38" s="158">
        <v>0.88913857677902619</v>
      </c>
      <c r="O38" s="162">
        <f t="shared" si="0"/>
        <v>5097491.0329588009</v>
      </c>
      <c r="P38" s="90">
        <f>'1 - Net Operating Revenues'!R40</f>
        <v>67630757.40224719</v>
      </c>
      <c r="Q38" s="163">
        <f t="shared" si="4"/>
        <v>7.5372378319534014E-2</v>
      </c>
    </row>
    <row r="39" spans="3:22" ht="24.95" customHeight="1" x14ac:dyDescent="0.2">
      <c r="I39" s="160">
        <v>2019</v>
      </c>
      <c r="J39" s="90">
        <v>18999</v>
      </c>
      <c r="K39" s="90">
        <f t="shared" si="1"/>
        <v>6424103</v>
      </c>
      <c r="L39" s="90">
        <f t="shared" si="2"/>
        <v>-600955</v>
      </c>
      <c r="M39" s="162">
        <f t="shared" si="3"/>
        <v>5842147</v>
      </c>
      <c r="N39" s="158">
        <v>0.86076867295141402</v>
      </c>
      <c r="O39" s="162">
        <f t="shared" si="0"/>
        <v>5028737.1203770842</v>
      </c>
      <c r="P39" s="90">
        <f>'1 - Net Operating Revenues'!R41</f>
        <v>69431252.975344449</v>
      </c>
      <c r="Q39" s="163">
        <f t="shared" si="4"/>
        <v>7.2427572669080675E-2</v>
      </c>
    </row>
    <row r="40" spans="3:22" ht="24.95" customHeight="1" x14ac:dyDescent="0.2">
      <c r="I40" s="160">
        <v>2020</v>
      </c>
      <c r="J40" s="90">
        <v>19953</v>
      </c>
      <c r="K40" s="90">
        <f t="shared" si="1"/>
        <v>6548963</v>
      </c>
      <c r="L40" s="90">
        <f t="shared" si="2"/>
        <v>-537569</v>
      </c>
      <c r="M40" s="162">
        <f t="shared" si="3"/>
        <v>6031347</v>
      </c>
      <c r="N40" s="158">
        <v>0.84483985765124558</v>
      </c>
      <c r="O40" s="162">
        <f t="shared" si="0"/>
        <v>5095522.340925267</v>
      </c>
      <c r="P40" s="90">
        <f>'1 - Net Operating Revenues'!R42</f>
        <v>70642752.184341639</v>
      </c>
      <c r="Q40" s="163">
        <f t="shared" si="4"/>
        <v>7.2130858203663217E-2</v>
      </c>
    </row>
    <row r="41" spans="3:22" ht="24.95" customHeight="1" x14ac:dyDescent="0.2">
      <c r="I41" s="160">
        <v>2021</v>
      </c>
      <c r="J41" s="90">
        <v>25202</v>
      </c>
      <c r="K41" s="90">
        <f t="shared" si="1"/>
        <v>6595848</v>
      </c>
      <c r="L41" s="90">
        <f t="shared" si="2"/>
        <v>-538347</v>
      </c>
      <c r="M41" s="162">
        <f t="shared" si="3"/>
        <v>6082703</v>
      </c>
      <c r="N41" s="158">
        <v>0.83503341540626097</v>
      </c>
      <c r="O41" s="162">
        <f t="shared" si="0"/>
        <v>5079260.2609919095</v>
      </c>
      <c r="P41" s="90">
        <f>'1 - Net Operating Revenues'!R43</f>
        <v>73242465.12768203</v>
      </c>
      <c r="Q41" s="163">
        <f t="shared" si="4"/>
        <v>6.9348570561317713E-2</v>
      </c>
    </row>
    <row r="42" spans="3:22" ht="15.75" customHeight="1" x14ac:dyDescent="0.2">
      <c r="H42" s="48"/>
      <c r="I42" s="136" t="s">
        <v>131</v>
      </c>
      <c r="J42" s="48"/>
      <c r="K42" s="48"/>
      <c r="L42" s="48"/>
      <c r="M42" s="48"/>
      <c r="N42" s="48"/>
      <c r="O42" s="48"/>
      <c r="P42" s="48"/>
    </row>
    <row r="43" spans="3:22" ht="9.75" customHeight="1" x14ac:dyDescent="0.2">
      <c r="I43" s="118"/>
      <c r="J43" s="48"/>
      <c r="K43" s="48"/>
      <c r="L43" s="48"/>
      <c r="M43" s="48"/>
      <c r="N43" s="48"/>
      <c r="O43" s="48"/>
      <c r="P43" s="48"/>
      <c r="Q43" s="48"/>
    </row>
    <row r="44" spans="3:22" ht="21.95" customHeight="1" x14ac:dyDescent="0.25">
      <c r="C44" s="90"/>
      <c r="D44" s="90"/>
      <c r="E44" s="90"/>
      <c r="F44" s="90"/>
      <c r="G44" s="90"/>
      <c r="I44" s="164" t="s">
        <v>158</v>
      </c>
      <c r="J44" s="48"/>
      <c r="K44" s="48"/>
      <c r="L44" s="48"/>
      <c r="M44" s="48"/>
      <c r="N44" s="48"/>
      <c r="O44" s="48"/>
      <c r="P44" s="48"/>
      <c r="Q44" s="48"/>
      <c r="R44" s="48"/>
      <c r="S44" s="48"/>
      <c r="T44" s="48"/>
      <c r="U44" s="48"/>
    </row>
    <row r="45" spans="3:22" ht="50.1" customHeight="1" x14ac:dyDescent="0.2">
      <c r="C45" s="90"/>
      <c r="D45" s="90"/>
      <c r="E45" s="90"/>
      <c r="F45" s="90"/>
      <c r="G45" s="90"/>
      <c r="I45" s="160" t="s">
        <v>0</v>
      </c>
      <c r="J45" s="160" t="s">
        <v>85</v>
      </c>
      <c r="K45" s="135" t="s">
        <v>27</v>
      </c>
      <c r="L45" s="135" t="s">
        <v>86</v>
      </c>
      <c r="M45" s="135" t="s">
        <v>89</v>
      </c>
      <c r="N45" s="135" t="s">
        <v>25</v>
      </c>
      <c r="O45" s="135" t="s">
        <v>24</v>
      </c>
      <c r="P45" s="135" t="s">
        <v>29</v>
      </c>
      <c r="Q45" s="135" t="s">
        <v>87</v>
      </c>
      <c r="R45" s="135" t="s">
        <v>23</v>
      </c>
      <c r="S45" s="135" t="s">
        <v>88</v>
      </c>
      <c r="T45" s="135" t="s">
        <v>152</v>
      </c>
      <c r="U45" s="48"/>
    </row>
    <row r="46" spans="3:22" ht="24.95" customHeight="1" x14ac:dyDescent="0.2">
      <c r="C46" s="90"/>
      <c r="D46" s="90"/>
      <c r="E46" s="90"/>
      <c r="F46" s="90"/>
      <c r="G46" s="158"/>
      <c r="I46" s="160">
        <v>2011</v>
      </c>
      <c r="J46" s="165">
        <v>4364460</v>
      </c>
      <c r="K46" s="165">
        <v>1008</v>
      </c>
      <c r="L46" s="165">
        <v>10404</v>
      </c>
      <c r="M46" s="165">
        <v>0</v>
      </c>
      <c r="N46" s="165">
        <v>749739</v>
      </c>
      <c r="O46" s="165">
        <v>10332</v>
      </c>
      <c r="P46" s="165">
        <v>58987</v>
      </c>
      <c r="Q46" s="165">
        <v>48699</v>
      </c>
      <c r="R46" s="165">
        <v>84540</v>
      </c>
      <c r="S46" s="165">
        <v>13535</v>
      </c>
      <c r="T46" s="166">
        <f t="shared" ref="T46:T56" si="5">SUM(J46:S46)</f>
        <v>5341704</v>
      </c>
      <c r="U46" s="152"/>
      <c r="V46" s="46"/>
    </row>
    <row r="47" spans="3:22" ht="24.95" customHeight="1" x14ac:dyDescent="0.2">
      <c r="C47" s="90"/>
      <c r="D47" s="90"/>
      <c r="E47" s="91"/>
      <c r="F47" s="90"/>
      <c r="G47" s="90"/>
      <c r="I47" s="160">
        <v>2012</v>
      </c>
      <c r="J47" s="165">
        <v>4387890</v>
      </c>
      <c r="K47" s="165">
        <v>36309</v>
      </c>
      <c r="L47" s="165">
        <v>12168</v>
      </c>
      <c r="M47" s="165">
        <v>0</v>
      </c>
      <c r="N47" s="165">
        <v>695530</v>
      </c>
      <c r="O47" s="165">
        <v>0</v>
      </c>
      <c r="P47" s="165">
        <v>59217</v>
      </c>
      <c r="Q47" s="165">
        <v>52399</v>
      </c>
      <c r="R47" s="165">
        <v>87564</v>
      </c>
      <c r="S47" s="165">
        <v>13324</v>
      </c>
      <c r="T47" s="166">
        <f t="shared" si="5"/>
        <v>5344401</v>
      </c>
      <c r="U47" s="152"/>
      <c r="V47" s="46"/>
    </row>
    <row r="48" spans="3:22" ht="24.95" customHeight="1" x14ac:dyDescent="0.2">
      <c r="C48" s="90"/>
      <c r="D48" s="90"/>
      <c r="E48" s="90"/>
      <c r="F48" s="90"/>
      <c r="G48" s="90"/>
      <c r="I48" s="160">
        <v>2013</v>
      </c>
      <c r="J48" s="165">
        <v>4513610</v>
      </c>
      <c r="K48" s="165">
        <v>30156</v>
      </c>
      <c r="L48" s="165">
        <v>10611</v>
      </c>
      <c r="M48" s="165">
        <v>0</v>
      </c>
      <c r="N48" s="165">
        <v>749739</v>
      </c>
      <c r="O48" s="165">
        <v>0</v>
      </c>
      <c r="P48" s="165">
        <v>56324</v>
      </c>
      <c r="Q48" s="165">
        <v>55099</v>
      </c>
      <c r="R48" s="165">
        <v>87592</v>
      </c>
      <c r="S48" s="165">
        <v>14020</v>
      </c>
      <c r="T48" s="166">
        <f t="shared" si="5"/>
        <v>5517151</v>
      </c>
      <c r="U48" s="152"/>
      <c r="V48" s="46"/>
    </row>
    <row r="49" spans="3:22" ht="24.95" customHeight="1" x14ac:dyDescent="0.2">
      <c r="C49" s="90"/>
      <c r="D49" s="90"/>
      <c r="E49" s="90"/>
      <c r="F49" s="90"/>
      <c r="G49" s="159"/>
      <c r="I49" s="160">
        <v>2014</v>
      </c>
      <c r="J49" s="165">
        <v>4629609</v>
      </c>
      <c r="K49" s="165">
        <v>88490</v>
      </c>
      <c r="L49" s="165">
        <v>9792</v>
      </c>
      <c r="M49" s="165">
        <v>0</v>
      </c>
      <c r="N49" s="165">
        <v>767461</v>
      </c>
      <c r="O49" s="165">
        <v>0</v>
      </c>
      <c r="P49" s="165">
        <v>85399</v>
      </c>
      <c r="Q49" s="165">
        <v>57768</v>
      </c>
      <c r="R49" s="165">
        <v>89324</v>
      </c>
      <c r="S49" s="165">
        <v>14361</v>
      </c>
      <c r="T49" s="166">
        <f t="shared" si="5"/>
        <v>5742204</v>
      </c>
      <c r="U49" s="152"/>
      <c r="V49" s="46"/>
    </row>
    <row r="50" spans="3:22" ht="24.95" customHeight="1" x14ac:dyDescent="0.2">
      <c r="C50" s="90"/>
      <c r="D50" s="90"/>
      <c r="E50" s="90"/>
      <c r="F50" s="90"/>
      <c r="G50" s="90"/>
      <c r="I50" s="160">
        <v>2015</v>
      </c>
      <c r="J50" s="165">
        <v>4782129</v>
      </c>
      <c r="K50" s="165">
        <v>75964</v>
      </c>
      <c r="L50" s="165">
        <v>8990</v>
      </c>
      <c r="M50" s="165">
        <v>0</v>
      </c>
      <c r="N50" s="165">
        <v>788744</v>
      </c>
      <c r="O50" s="165">
        <v>0</v>
      </c>
      <c r="P50" s="165">
        <v>93679</v>
      </c>
      <c r="Q50" s="165">
        <v>56404</v>
      </c>
      <c r="R50" s="165">
        <v>73486</v>
      </c>
      <c r="S50" s="165">
        <v>18096</v>
      </c>
      <c r="T50" s="166">
        <f t="shared" si="5"/>
        <v>5897492</v>
      </c>
      <c r="U50" s="152"/>
      <c r="V50" s="46"/>
    </row>
    <row r="51" spans="3:22" ht="24.95" customHeight="1" x14ac:dyDescent="0.2">
      <c r="C51" s="90"/>
      <c r="D51" s="90"/>
      <c r="E51" s="90"/>
      <c r="F51" s="90"/>
      <c r="G51" s="90"/>
      <c r="I51" s="160">
        <v>2016</v>
      </c>
      <c r="J51" s="165">
        <v>4860479</v>
      </c>
      <c r="K51" s="165">
        <v>10716</v>
      </c>
      <c r="L51" s="165">
        <v>0</v>
      </c>
      <c r="M51" s="165">
        <v>0</v>
      </c>
      <c r="N51" s="165">
        <v>817139</v>
      </c>
      <c r="O51" s="165">
        <v>0</v>
      </c>
      <c r="P51" s="165">
        <v>74923</v>
      </c>
      <c r="Q51" s="165">
        <v>58301</v>
      </c>
      <c r="R51" s="165">
        <v>73486</v>
      </c>
      <c r="S51" s="165">
        <v>18713</v>
      </c>
      <c r="T51" s="166">
        <f t="shared" si="5"/>
        <v>5913757</v>
      </c>
      <c r="U51" s="152"/>
      <c r="V51" s="46"/>
    </row>
    <row r="52" spans="3:22" ht="24.95" customHeight="1" x14ac:dyDescent="0.2">
      <c r="C52" s="90"/>
      <c r="D52" s="90"/>
      <c r="E52" s="90"/>
      <c r="F52" s="90"/>
      <c r="G52" s="90"/>
      <c r="I52" s="160">
        <v>2017</v>
      </c>
      <c r="J52" s="165">
        <v>5031584</v>
      </c>
      <c r="K52" s="165">
        <v>64958</v>
      </c>
      <c r="L52" s="165">
        <v>0</v>
      </c>
      <c r="M52" s="165">
        <v>0</v>
      </c>
      <c r="N52" s="165">
        <v>852276</v>
      </c>
      <c r="O52" s="165">
        <v>0</v>
      </c>
      <c r="P52" s="165">
        <v>59151</v>
      </c>
      <c r="Q52" s="165">
        <v>48567</v>
      </c>
      <c r="R52" s="165">
        <v>72611</v>
      </c>
      <c r="S52" s="165">
        <v>18483</v>
      </c>
      <c r="T52" s="166">
        <f t="shared" si="5"/>
        <v>6147630</v>
      </c>
      <c r="U52" s="152"/>
      <c r="V52" s="46"/>
    </row>
    <row r="53" spans="3:22" ht="24.95" customHeight="1" x14ac:dyDescent="0.2">
      <c r="C53" s="90"/>
      <c r="D53" s="90"/>
      <c r="E53" s="90"/>
      <c r="F53" s="90"/>
      <c r="G53" s="90"/>
      <c r="I53" s="160">
        <v>2018</v>
      </c>
      <c r="J53" s="165">
        <v>5122424</v>
      </c>
      <c r="K53" s="165">
        <v>9823</v>
      </c>
      <c r="L53" s="165">
        <v>0</v>
      </c>
      <c r="M53" s="165">
        <v>0</v>
      </c>
      <c r="N53" s="165">
        <v>885515</v>
      </c>
      <c r="O53" s="165">
        <v>0</v>
      </c>
      <c r="P53" s="165">
        <v>65230</v>
      </c>
      <c r="Q53" s="165">
        <v>48151</v>
      </c>
      <c r="R53" s="165">
        <v>72542</v>
      </c>
      <c r="S53" s="165">
        <v>18317</v>
      </c>
      <c r="T53" s="166">
        <f t="shared" si="5"/>
        <v>6222002</v>
      </c>
      <c r="U53" s="152"/>
      <c r="V53" s="46"/>
    </row>
    <row r="54" spans="3:22" ht="24.95" customHeight="1" x14ac:dyDescent="0.2">
      <c r="C54" s="90"/>
      <c r="D54" s="90"/>
      <c r="E54" s="90"/>
      <c r="F54" s="90"/>
      <c r="G54" s="90"/>
      <c r="I54" s="160">
        <v>2019</v>
      </c>
      <c r="J54" s="165">
        <v>5252875</v>
      </c>
      <c r="K54" s="165">
        <v>50684</v>
      </c>
      <c r="L54" s="165">
        <v>0</v>
      </c>
      <c r="M54" s="165">
        <v>0</v>
      </c>
      <c r="N54" s="165">
        <v>916508</v>
      </c>
      <c r="O54" s="165">
        <v>0</v>
      </c>
      <c r="P54" s="165">
        <v>50733</v>
      </c>
      <c r="Q54" s="165">
        <v>45282</v>
      </c>
      <c r="R54" s="165">
        <v>89022</v>
      </c>
      <c r="S54" s="165">
        <v>18999</v>
      </c>
      <c r="T54" s="166">
        <f t="shared" si="5"/>
        <v>6424103</v>
      </c>
      <c r="U54" s="152"/>
      <c r="V54" s="46"/>
    </row>
    <row r="55" spans="3:22" ht="24.95" customHeight="1" x14ac:dyDescent="0.2">
      <c r="C55" s="90"/>
      <c r="D55" s="90"/>
      <c r="E55" s="90"/>
      <c r="F55" s="90"/>
      <c r="G55" s="90"/>
      <c r="I55" s="160">
        <v>2020</v>
      </c>
      <c r="J55" s="165">
        <v>5340535</v>
      </c>
      <c r="K55" s="165">
        <v>36984</v>
      </c>
      <c r="L55" s="165">
        <v>0</v>
      </c>
      <c r="M55" s="165">
        <v>0</v>
      </c>
      <c r="N55" s="165">
        <v>941254</v>
      </c>
      <c r="O55" s="165">
        <v>0</v>
      </c>
      <c r="P55" s="165">
        <v>50830</v>
      </c>
      <c r="Q55" s="165">
        <v>100780</v>
      </c>
      <c r="R55" s="165">
        <v>58627</v>
      </c>
      <c r="S55" s="165">
        <v>19953</v>
      </c>
      <c r="T55" s="166">
        <f t="shared" si="5"/>
        <v>6548963</v>
      </c>
      <c r="U55" s="152"/>
      <c r="V55" s="46"/>
    </row>
    <row r="56" spans="3:22" ht="24.95" customHeight="1" x14ac:dyDescent="0.2">
      <c r="C56" s="90"/>
      <c r="D56" s="90"/>
      <c r="E56" s="90"/>
      <c r="F56" s="90"/>
      <c r="G56" s="90"/>
      <c r="I56" s="160">
        <v>2021</v>
      </c>
      <c r="J56" s="165">
        <v>5382048</v>
      </c>
      <c r="K56" s="165">
        <v>7504</v>
      </c>
      <c r="L56" s="165">
        <v>0</v>
      </c>
      <c r="M56" s="165">
        <v>0</v>
      </c>
      <c r="N56" s="165">
        <v>941254</v>
      </c>
      <c r="O56" s="165">
        <v>0</v>
      </c>
      <c r="P56" s="165">
        <v>64830</v>
      </c>
      <c r="Q56" s="165">
        <v>71606</v>
      </c>
      <c r="R56" s="165">
        <v>103404</v>
      </c>
      <c r="S56" s="165">
        <v>25202</v>
      </c>
      <c r="T56" s="166">
        <f t="shared" si="5"/>
        <v>6595848</v>
      </c>
      <c r="U56" s="152"/>
      <c r="V56" s="46"/>
    </row>
    <row r="57" spans="3:22" ht="15" x14ac:dyDescent="0.2">
      <c r="C57" s="90"/>
      <c r="D57" s="90"/>
      <c r="E57" s="90"/>
      <c r="F57" s="90"/>
      <c r="G57" s="90"/>
      <c r="I57" s="167" t="s">
        <v>172</v>
      </c>
      <c r="J57" s="165">
        <v>5463948</v>
      </c>
      <c r="K57" s="48"/>
      <c r="L57" s="48"/>
      <c r="M57" s="48"/>
      <c r="N57" s="48"/>
      <c r="O57" s="48"/>
      <c r="P57" s="48"/>
      <c r="Q57" s="48"/>
      <c r="R57" s="48"/>
      <c r="S57" s="48"/>
      <c r="T57" s="48"/>
      <c r="U57" s="48"/>
    </row>
    <row r="58" spans="3:22" ht="15" x14ac:dyDescent="0.2">
      <c r="C58" s="90"/>
      <c r="D58" s="90"/>
      <c r="E58" s="90"/>
      <c r="F58" s="90"/>
      <c r="G58" s="90"/>
    </row>
    <row r="59" spans="3:22" ht="15" x14ac:dyDescent="0.2">
      <c r="C59" s="90"/>
      <c r="D59" s="90"/>
      <c r="E59" s="90"/>
      <c r="F59" s="90"/>
      <c r="G59" s="90"/>
    </row>
    <row r="60" spans="3:22" ht="21.95" customHeight="1" x14ac:dyDescent="0.25">
      <c r="C60" s="90"/>
      <c r="D60" s="90"/>
      <c r="E60" s="90"/>
      <c r="F60" s="90"/>
      <c r="G60" s="90"/>
      <c r="I60" s="164" t="s">
        <v>166</v>
      </c>
      <c r="J60" s="48"/>
      <c r="K60" s="48"/>
      <c r="L60" s="48"/>
      <c r="M60" s="48"/>
      <c r="N60" s="48"/>
      <c r="O60" s="48"/>
      <c r="P60" s="48"/>
      <c r="Q60" s="48"/>
    </row>
    <row r="61" spans="3:22" ht="50.1" customHeight="1" x14ac:dyDescent="0.2">
      <c r="C61" s="90"/>
      <c r="D61" s="90"/>
      <c r="E61" s="90"/>
      <c r="F61" s="90"/>
      <c r="G61" s="90"/>
      <c r="I61" s="160" t="s">
        <v>0</v>
      </c>
      <c r="J61" s="160" t="s">
        <v>159</v>
      </c>
      <c r="K61" s="135" t="s">
        <v>164</v>
      </c>
      <c r="L61" s="135" t="s">
        <v>160</v>
      </c>
      <c r="M61" s="135" t="s">
        <v>161</v>
      </c>
      <c r="N61" s="135" t="s">
        <v>162</v>
      </c>
      <c r="O61" s="135" t="s">
        <v>163</v>
      </c>
      <c r="P61" s="135" t="s">
        <v>165</v>
      </c>
      <c r="Q61" s="48"/>
    </row>
    <row r="62" spans="3:22" ht="24.95" customHeight="1" x14ac:dyDescent="0.2">
      <c r="C62" s="90"/>
      <c r="D62" s="90"/>
      <c r="E62" s="90"/>
      <c r="F62" s="90"/>
      <c r="G62" s="90"/>
      <c r="I62" s="160">
        <v>2011</v>
      </c>
      <c r="J62" s="168">
        <v>5747</v>
      </c>
      <c r="K62" s="168">
        <v>9620</v>
      </c>
      <c r="L62" s="168">
        <v>58945</v>
      </c>
      <c r="M62" s="168">
        <v>11152</v>
      </c>
      <c r="N62" s="168">
        <v>0</v>
      </c>
      <c r="O62" s="168">
        <v>10671</v>
      </c>
      <c r="P62" s="166">
        <v>252712</v>
      </c>
      <c r="Q62" s="152"/>
    </row>
    <row r="63" spans="3:22" ht="24.95" customHeight="1" x14ac:dyDescent="0.2">
      <c r="C63" s="90"/>
      <c r="D63" s="90"/>
      <c r="E63" s="90"/>
      <c r="F63" s="90"/>
      <c r="G63" s="90"/>
      <c r="I63" s="160">
        <v>2012</v>
      </c>
      <c r="J63" s="168">
        <v>5885</v>
      </c>
      <c r="K63" s="168">
        <v>9060</v>
      </c>
      <c r="L63" s="168">
        <v>87919</v>
      </c>
      <c r="M63" s="168">
        <v>11189</v>
      </c>
      <c r="N63" s="168">
        <v>0</v>
      </c>
      <c r="O63" s="168">
        <v>63912</v>
      </c>
      <c r="P63" s="166">
        <v>310092</v>
      </c>
      <c r="Q63" s="152"/>
    </row>
    <row r="64" spans="3:22" ht="24.95" customHeight="1" x14ac:dyDescent="0.2">
      <c r="C64" s="90"/>
      <c r="D64" s="90"/>
      <c r="E64" s="90"/>
      <c r="F64" s="90"/>
      <c r="G64" s="90"/>
      <c r="I64" s="160">
        <v>2013</v>
      </c>
      <c r="J64" s="168">
        <v>6155</v>
      </c>
      <c r="K64" s="168">
        <v>8460</v>
      </c>
      <c r="L64" s="168">
        <v>96117</v>
      </c>
      <c r="M64" s="168">
        <v>11846</v>
      </c>
      <c r="N64" s="168">
        <v>4500</v>
      </c>
      <c r="O64" s="168">
        <v>92680</v>
      </c>
      <c r="P64" s="166">
        <v>364787</v>
      </c>
      <c r="Q64" s="152"/>
    </row>
    <row r="65" spans="3:17" ht="24.95" customHeight="1" x14ac:dyDescent="0.2">
      <c r="C65" s="90"/>
      <c r="D65" s="90"/>
      <c r="E65" s="90"/>
      <c r="F65" s="90"/>
      <c r="G65" s="90"/>
      <c r="I65" s="160">
        <v>2014</v>
      </c>
      <c r="J65" s="168">
        <v>6092</v>
      </c>
      <c r="K65" s="168">
        <v>9020</v>
      </c>
      <c r="L65" s="168">
        <v>102020</v>
      </c>
      <c r="M65" s="168">
        <v>12049</v>
      </c>
      <c r="N65" s="168">
        <v>5000</v>
      </c>
      <c r="O65" s="168">
        <v>143023</v>
      </c>
      <c r="P65" s="166">
        <v>424448</v>
      </c>
      <c r="Q65" s="152"/>
    </row>
    <row r="66" spans="3:17" ht="24.95" customHeight="1" x14ac:dyDescent="0.2">
      <c r="C66" s="90"/>
      <c r="D66" s="90"/>
      <c r="E66" s="90"/>
      <c r="F66" s="90"/>
      <c r="G66" s="90"/>
      <c r="I66" s="160">
        <v>2015</v>
      </c>
      <c r="J66" s="168">
        <v>6075</v>
      </c>
      <c r="K66" s="168">
        <v>11640</v>
      </c>
      <c r="L66" s="168">
        <v>104570</v>
      </c>
      <c r="M66" s="168">
        <v>12747</v>
      </c>
      <c r="N66" s="168">
        <v>11700</v>
      </c>
      <c r="O66" s="168">
        <v>231616</v>
      </c>
      <c r="P66" s="166">
        <v>532391</v>
      </c>
      <c r="Q66" s="152"/>
    </row>
    <row r="67" spans="3:17" ht="24.95" customHeight="1" x14ac:dyDescent="0.2">
      <c r="C67" s="90"/>
      <c r="D67" s="90"/>
      <c r="E67" s="90"/>
      <c r="F67" s="90"/>
      <c r="G67" s="90"/>
      <c r="I67" s="160">
        <v>2016</v>
      </c>
      <c r="J67" s="168">
        <v>6232</v>
      </c>
      <c r="K67" s="168">
        <v>11640</v>
      </c>
      <c r="L67" s="168">
        <v>110684</v>
      </c>
      <c r="M67" s="168">
        <v>11898</v>
      </c>
      <c r="N67" s="168">
        <v>7906</v>
      </c>
      <c r="O67" s="168">
        <v>159428</v>
      </c>
      <c r="P67" s="166">
        <v>469611</v>
      </c>
      <c r="Q67" s="152"/>
    </row>
    <row r="68" spans="3:17" ht="24.95" customHeight="1" x14ac:dyDescent="0.2">
      <c r="C68" s="90"/>
      <c r="D68" s="90"/>
      <c r="E68" s="90"/>
      <c r="F68" s="90"/>
      <c r="G68" s="90"/>
      <c r="I68" s="160">
        <v>2017</v>
      </c>
      <c r="J68" s="168">
        <v>6388</v>
      </c>
      <c r="K68" s="168">
        <v>11640</v>
      </c>
      <c r="L68" s="168">
        <v>113451</v>
      </c>
      <c r="M68" s="168">
        <v>1444</v>
      </c>
      <c r="N68" s="168">
        <v>13400</v>
      </c>
      <c r="O68" s="168">
        <v>215984</v>
      </c>
      <c r="P68" s="166">
        <v>527872</v>
      </c>
      <c r="Q68" s="152"/>
    </row>
    <row r="69" spans="3:17" ht="24.95" customHeight="1" x14ac:dyDescent="0.2">
      <c r="C69" s="90"/>
      <c r="D69" s="90"/>
      <c r="E69" s="90"/>
      <c r="F69" s="90"/>
      <c r="G69" s="90"/>
      <c r="I69" s="160">
        <v>2018</v>
      </c>
      <c r="J69" s="168">
        <v>6456</v>
      </c>
      <c r="K69" s="168">
        <v>13560</v>
      </c>
      <c r="L69" s="168">
        <v>116287</v>
      </c>
      <c r="M69" s="168">
        <v>7076</v>
      </c>
      <c r="N69" s="168">
        <v>21160</v>
      </c>
      <c r="O69" s="168">
        <v>169370</v>
      </c>
      <c r="P69" s="166">
        <v>507252</v>
      </c>
      <c r="Q69" s="152"/>
    </row>
    <row r="70" spans="3:17" ht="24.95" customHeight="1" x14ac:dyDescent="0.2">
      <c r="C70" s="90"/>
      <c r="D70" s="90"/>
      <c r="E70" s="90"/>
      <c r="F70" s="90"/>
      <c r="G70" s="90"/>
      <c r="I70" s="160">
        <v>2019</v>
      </c>
      <c r="J70" s="168">
        <v>6621</v>
      </c>
      <c r="K70" s="168">
        <v>13560</v>
      </c>
      <c r="L70" s="168">
        <v>119195</v>
      </c>
      <c r="M70" s="168">
        <v>0</v>
      </c>
      <c r="N70" s="168">
        <v>34560</v>
      </c>
      <c r="O70" s="168">
        <v>248501</v>
      </c>
      <c r="P70" s="166">
        <v>600955</v>
      </c>
      <c r="Q70" s="152"/>
    </row>
    <row r="71" spans="3:17" ht="24.95" customHeight="1" x14ac:dyDescent="0.2">
      <c r="C71" s="90"/>
      <c r="D71" s="90"/>
      <c r="E71" s="90"/>
      <c r="F71" s="90"/>
      <c r="G71" s="90"/>
      <c r="I71" s="160">
        <v>2020</v>
      </c>
      <c r="J71" s="168">
        <v>6704</v>
      </c>
      <c r="K71" s="168">
        <v>14480</v>
      </c>
      <c r="L71" s="168">
        <v>122174</v>
      </c>
      <c r="M71" s="168">
        <v>0</v>
      </c>
      <c r="N71" s="168">
        <v>8572</v>
      </c>
      <c r="O71" s="168">
        <v>202558</v>
      </c>
      <c r="P71" s="166">
        <v>537569</v>
      </c>
      <c r="Q71" s="152"/>
    </row>
    <row r="72" spans="3:17" ht="24.95" customHeight="1" x14ac:dyDescent="0.2">
      <c r="C72" s="90"/>
      <c r="D72" s="90"/>
      <c r="E72" s="90"/>
      <c r="F72" s="90"/>
      <c r="G72" s="90"/>
      <c r="I72" s="160">
        <v>2021</v>
      </c>
      <c r="J72" s="168">
        <v>6910</v>
      </c>
      <c r="K72" s="168">
        <v>13720</v>
      </c>
      <c r="L72" s="168">
        <v>125229</v>
      </c>
      <c r="M72" s="168">
        <v>0</v>
      </c>
      <c r="N72" s="168">
        <v>74621</v>
      </c>
      <c r="O72" s="168">
        <v>127876</v>
      </c>
      <c r="P72" s="166">
        <v>538347</v>
      </c>
      <c r="Q72" s="152"/>
    </row>
    <row r="73" spans="3:17" ht="15" x14ac:dyDescent="0.2">
      <c r="C73" s="90"/>
      <c r="D73" s="90"/>
      <c r="E73" s="90"/>
      <c r="F73" s="90"/>
      <c r="G73" s="90"/>
      <c r="I73" s="167" t="s">
        <v>172</v>
      </c>
      <c r="J73" s="48"/>
      <c r="K73" s="48"/>
      <c r="L73" s="48"/>
      <c r="M73" s="48"/>
      <c r="N73" s="48"/>
      <c r="O73" s="48"/>
      <c r="P73" s="48"/>
      <c r="Q73" s="48"/>
    </row>
    <row r="74" spans="3:17" ht="15" x14ac:dyDescent="0.2">
      <c r="C74" s="90"/>
      <c r="D74" s="90"/>
      <c r="E74" s="90"/>
      <c r="F74" s="90"/>
      <c r="G74" s="90"/>
    </row>
    <row r="75" spans="3:17" ht="15" x14ac:dyDescent="0.2">
      <c r="C75" s="90"/>
      <c r="D75" s="90"/>
      <c r="E75" s="90"/>
      <c r="F75" s="90"/>
      <c r="G75" s="90"/>
    </row>
    <row r="76" spans="3:17" ht="15" x14ac:dyDescent="0.2">
      <c r="C76" s="90"/>
      <c r="D76" s="90"/>
      <c r="E76" s="90"/>
      <c r="F76" s="90"/>
      <c r="G76" s="90"/>
    </row>
    <row r="77" spans="3:17" ht="15" x14ac:dyDescent="0.2">
      <c r="C77" s="90"/>
      <c r="D77" s="90"/>
      <c r="E77" s="90"/>
      <c r="F77" s="90"/>
      <c r="G77" s="90"/>
    </row>
    <row r="78" spans="3:17" ht="15" x14ac:dyDescent="0.2">
      <c r="C78" s="90"/>
      <c r="D78" s="90"/>
      <c r="E78" s="90"/>
      <c r="F78" s="90"/>
      <c r="G78" s="90"/>
    </row>
    <row r="79" spans="3:17" ht="15" x14ac:dyDescent="0.2">
      <c r="C79" s="90"/>
      <c r="D79" s="90"/>
      <c r="E79" s="90"/>
      <c r="F79" s="90"/>
      <c r="G79" s="90"/>
    </row>
    <row r="80" spans="3:17" ht="15" x14ac:dyDescent="0.2">
      <c r="C80" s="90"/>
      <c r="D80" s="90"/>
      <c r="E80" s="90"/>
      <c r="F80" s="90"/>
      <c r="G80" s="90"/>
    </row>
    <row r="81" spans="3:7" ht="15" x14ac:dyDescent="0.2">
      <c r="C81" s="90"/>
      <c r="D81" s="90"/>
      <c r="E81" s="90"/>
      <c r="F81" s="90"/>
      <c r="G81" s="90"/>
    </row>
    <row r="82" spans="3:7" ht="15" x14ac:dyDescent="0.2">
      <c r="C82" s="90"/>
      <c r="D82" s="90"/>
      <c r="E82" s="90"/>
      <c r="F82" s="90"/>
      <c r="G82" s="90"/>
    </row>
    <row r="83" spans="3:7" ht="15" x14ac:dyDescent="0.2">
      <c r="C83" s="90"/>
      <c r="D83" s="90"/>
      <c r="E83" s="90"/>
      <c r="F83" s="90"/>
      <c r="G83" s="90"/>
    </row>
    <row r="84" spans="3:7" ht="15" x14ac:dyDescent="0.2">
      <c r="C84" s="90"/>
      <c r="D84" s="90"/>
      <c r="E84" s="90"/>
      <c r="F84" s="90"/>
      <c r="G84" s="90"/>
    </row>
    <row r="85" spans="3:7" x14ac:dyDescent="0.2">
      <c r="C85" s="48"/>
      <c r="D85" s="48"/>
      <c r="E85" s="48"/>
      <c r="F85" s="48"/>
      <c r="G85" s="48"/>
    </row>
    <row r="86" spans="3:7" x14ac:dyDescent="0.2">
      <c r="C86" s="48"/>
      <c r="D86" s="48"/>
      <c r="E86" s="48"/>
      <c r="F86" s="48"/>
      <c r="G86" s="48"/>
    </row>
    <row r="87" spans="3:7" x14ac:dyDescent="0.2">
      <c r="C87" s="48"/>
      <c r="D87" s="48"/>
      <c r="E87" s="48"/>
      <c r="F87" s="48"/>
      <c r="G87" s="48"/>
    </row>
    <row r="88" spans="3:7" x14ac:dyDescent="0.2">
      <c r="C88" s="48"/>
      <c r="D88" s="48"/>
      <c r="E88" s="48"/>
      <c r="F88" s="48"/>
      <c r="G88" s="48"/>
    </row>
    <row r="89" spans="3:7" x14ac:dyDescent="0.2">
      <c r="C89" s="48"/>
      <c r="D89" s="48"/>
      <c r="E89" s="48"/>
      <c r="F89" s="48"/>
      <c r="G89" s="48"/>
    </row>
    <row r="90" spans="3:7" x14ac:dyDescent="0.2">
      <c r="C90" s="48"/>
      <c r="D90" s="48"/>
      <c r="E90" s="48"/>
      <c r="F90" s="48"/>
      <c r="G90" s="48"/>
    </row>
    <row r="91" spans="3:7" x14ac:dyDescent="0.2">
      <c r="C91" s="48"/>
      <c r="D91" s="48"/>
      <c r="E91" s="48"/>
      <c r="F91" s="48"/>
      <c r="G91" s="48"/>
    </row>
    <row r="92" spans="3:7" x14ac:dyDescent="0.2">
      <c r="C92" s="48"/>
      <c r="D92" s="48"/>
      <c r="E92" s="48"/>
      <c r="F92" s="48"/>
      <c r="G92" s="48"/>
    </row>
    <row r="93" spans="3:7" x14ac:dyDescent="0.2">
      <c r="C93" s="48"/>
      <c r="D93" s="48"/>
      <c r="E93" s="48"/>
      <c r="F93" s="48"/>
      <c r="G93" s="48"/>
    </row>
    <row r="94" spans="3:7" x14ac:dyDescent="0.2">
      <c r="C94" s="48"/>
      <c r="D94" s="48"/>
      <c r="E94" s="48"/>
      <c r="F94" s="48"/>
      <c r="G94" s="48"/>
    </row>
    <row r="95" spans="3:7" x14ac:dyDescent="0.2">
      <c r="C95" s="48"/>
      <c r="D95" s="48"/>
      <c r="E95" s="48"/>
      <c r="F95" s="48"/>
      <c r="G95" s="48"/>
    </row>
    <row r="96" spans="3:7" x14ac:dyDescent="0.2">
      <c r="C96" s="48"/>
      <c r="D96" s="48"/>
      <c r="E96" s="48"/>
      <c r="F96" s="48"/>
      <c r="G96" s="48"/>
    </row>
    <row r="97" spans="3:7" x14ac:dyDescent="0.2">
      <c r="C97" s="48"/>
      <c r="D97" s="48"/>
      <c r="E97" s="48"/>
      <c r="F97" s="48"/>
      <c r="G97" s="48"/>
    </row>
    <row r="98" spans="3:7" x14ac:dyDescent="0.2">
      <c r="C98" s="48"/>
      <c r="D98" s="48"/>
      <c r="E98" s="48"/>
      <c r="F98" s="48"/>
      <c r="G98" s="48"/>
    </row>
    <row r="99" spans="3:7" x14ac:dyDescent="0.2">
      <c r="C99" s="48"/>
      <c r="D99" s="48"/>
      <c r="E99" s="48"/>
      <c r="F99" s="48"/>
      <c r="G99" s="48"/>
    </row>
    <row r="100" spans="3:7" x14ac:dyDescent="0.2">
      <c r="C100" s="48"/>
      <c r="D100" s="48"/>
      <c r="E100" s="48"/>
      <c r="F100" s="48"/>
      <c r="G100" s="48"/>
    </row>
    <row r="101" spans="3:7" x14ac:dyDescent="0.2">
      <c r="C101" s="48"/>
      <c r="D101" s="48"/>
      <c r="E101" s="48"/>
      <c r="F101" s="48"/>
      <c r="G101" s="48"/>
    </row>
    <row r="102" spans="3:7" x14ac:dyDescent="0.2">
      <c r="C102" s="48"/>
      <c r="D102" s="48"/>
      <c r="E102" s="48"/>
      <c r="F102" s="48"/>
      <c r="G102" s="48"/>
    </row>
    <row r="103" spans="3:7" x14ac:dyDescent="0.2">
      <c r="C103" s="48"/>
      <c r="D103" s="48"/>
      <c r="E103" s="48"/>
      <c r="F103" s="48"/>
      <c r="G103" s="48"/>
    </row>
    <row r="104" spans="3:7" x14ac:dyDescent="0.2">
      <c r="C104" s="48"/>
      <c r="D104" s="48"/>
      <c r="E104" s="48"/>
      <c r="F104" s="48"/>
      <c r="G104" s="48"/>
    </row>
    <row r="105" spans="3:7" x14ac:dyDescent="0.2">
      <c r="C105" s="48"/>
      <c r="D105" s="48"/>
      <c r="E105" s="48"/>
      <c r="F105" s="48"/>
      <c r="G105" s="48"/>
    </row>
    <row r="106" spans="3:7" x14ac:dyDescent="0.2">
      <c r="C106" s="48"/>
      <c r="D106" s="48"/>
      <c r="E106" s="48"/>
      <c r="F106" s="48"/>
      <c r="G106" s="48"/>
    </row>
    <row r="107" spans="3:7" x14ac:dyDescent="0.2">
      <c r="C107" s="48"/>
      <c r="D107" s="48"/>
      <c r="E107" s="48"/>
      <c r="F107" s="48"/>
      <c r="G107" s="48"/>
    </row>
    <row r="108" spans="3:7" x14ac:dyDescent="0.2">
      <c r="C108" s="48"/>
      <c r="D108" s="48"/>
      <c r="E108" s="48"/>
      <c r="F108" s="48"/>
      <c r="G108" s="48"/>
    </row>
    <row r="109" spans="3:7" x14ac:dyDescent="0.2">
      <c r="C109" s="48"/>
      <c r="D109" s="48"/>
      <c r="E109" s="48"/>
      <c r="F109" s="48"/>
      <c r="G109" s="48"/>
    </row>
    <row r="110" spans="3:7" x14ac:dyDescent="0.2">
      <c r="C110" s="48"/>
      <c r="D110" s="48"/>
      <c r="E110" s="48"/>
      <c r="F110" s="48"/>
      <c r="G110" s="48"/>
    </row>
    <row r="111" spans="3:7" x14ac:dyDescent="0.2">
      <c r="C111" s="48"/>
      <c r="D111" s="48"/>
      <c r="E111" s="48"/>
      <c r="F111" s="48"/>
      <c r="G111" s="48"/>
    </row>
    <row r="112" spans="3:7" x14ac:dyDescent="0.2">
      <c r="C112" s="48"/>
      <c r="D112" s="48"/>
      <c r="E112" s="48"/>
      <c r="F112" s="48"/>
      <c r="G112" s="48"/>
    </row>
    <row r="113" spans="3:7" x14ac:dyDescent="0.2">
      <c r="C113" s="48"/>
      <c r="D113" s="48"/>
      <c r="E113" s="48"/>
      <c r="F113" s="48"/>
      <c r="G113" s="48"/>
    </row>
    <row r="114" spans="3:7" x14ac:dyDescent="0.2">
      <c r="C114" s="48"/>
      <c r="D114" s="48"/>
      <c r="E114" s="48"/>
      <c r="F114" s="48"/>
      <c r="G114" s="48"/>
    </row>
    <row r="115" spans="3:7" x14ac:dyDescent="0.2">
      <c r="C115" s="48"/>
      <c r="D115" s="48"/>
      <c r="E115" s="48"/>
      <c r="F115" s="48"/>
      <c r="G115" s="48"/>
    </row>
    <row r="116" spans="3:7" x14ac:dyDescent="0.2">
      <c r="C116" s="48"/>
      <c r="D116" s="48"/>
      <c r="E116" s="48"/>
      <c r="F116" s="48"/>
      <c r="G116" s="48"/>
    </row>
    <row r="117" spans="3:7" x14ac:dyDescent="0.2">
      <c r="C117" s="48"/>
      <c r="D117" s="48"/>
      <c r="E117" s="48"/>
      <c r="F117" s="48"/>
      <c r="G117" s="48"/>
    </row>
    <row r="118" spans="3:7" x14ac:dyDescent="0.2">
      <c r="C118" s="48"/>
      <c r="D118" s="48"/>
      <c r="E118" s="48"/>
      <c r="F118" s="48"/>
      <c r="G118" s="48"/>
    </row>
    <row r="119" spans="3:7" x14ac:dyDescent="0.2">
      <c r="C119" s="48"/>
      <c r="D119" s="48"/>
      <c r="E119" s="48"/>
      <c r="F119" s="48"/>
      <c r="G119" s="48"/>
    </row>
    <row r="120" spans="3:7" x14ac:dyDescent="0.2">
      <c r="C120" s="48"/>
      <c r="D120" s="48"/>
      <c r="E120" s="48"/>
      <c r="F120" s="48"/>
      <c r="G120" s="48"/>
    </row>
    <row r="121" spans="3:7" x14ac:dyDescent="0.2">
      <c r="C121" s="48"/>
      <c r="D121" s="48"/>
      <c r="E121" s="48"/>
      <c r="F121" s="48"/>
      <c r="G121" s="48"/>
    </row>
    <row r="122" spans="3:7" x14ac:dyDescent="0.2">
      <c r="C122" s="48"/>
      <c r="D122" s="48"/>
      <c r="E122" s="48"/>
      <c r="F122" s="48"/>
      <c r="G122" s="48"/>
    </row>
    <row r="123" spans="3:7" x14ac:dyDescent="0.2">
      <c r="C123" s="48"/>
      <c r="D123" s="48"/>
      <c r="E123" s="48"/>
      <c r="F123" s="48"/>
      <c r="G123" s="48"/>
    </row>
    <row r="124" spans="3:7" x14ac:dyDescent="0.2">
      <c r="C124" s="48"/>
      <c r="D124" s="48"/>
      <c r="E124" s="48"/>
      <c r="F124" s="48"/>
      <c r="G124" s="48"/>
    </row>
    <row r="125" spans="3:7" x14ac:dyDescent="0.2">
      <c r="C125" s="48"/>
      <c r="D125" s="48"/>
      <c r="E125" s="48"/>
      <c r="F125" s="48"/>
      <c r="G125" s="48"/>
    </row>
    <row r="126" spans="3:7" x14ac:dyDescent="0.2">
      <c r="C126" s="48"/>
      <c r="D126" s="48"/>
      <c r="E126" s="48"/>
      <c r="F126" s="48"/>
      <c r="G126" s="48"/>
    </row>
    <row r="127" spans="3:7" x14ac:dyDescent="0.2">
      <c r="C127" s="48"/>
      <c r="D127" s="48"/>
      <c r="E127" s="48"/>
      <c r="F127" s="48"/>
      <c r="G127" s="48"/>
    </row>
    <row r="128" spans="3:7" x14ac:dyDescent="0.2">
      <c r="C128" s="48"/>
      <c r="D128" s="48"/>
      <c r="E128" s="48"/>
      <c r="F128" s="48"/>
      <c r="G128" s="48"/>
    </row>
    <row r="129" spans="3:7" x14ac:dyDescent="0.2">
      <c r="C129" s="48"/>
      <c r="D129" s="48"/>
      <c r="E129" s="48"/>
      <c r="F129" s="48"/>
      <c r="G129" s="48"/>
    </row>
    <row r="130" spans="3:7" x14ac:dyDescent="0.2">
      <c r="C130" s="48"/>
      <c r="D130" s="48"/>
      <c r="E130" s="48"/>
      <c r="F130" s="48"/>
      <c r="G130" s="48"/>
    </row>
    <row r="131" spans="3:7" x14ac:dyDescent="0.2">
      <c r="C131" s="48"/>
      <c r="D131" s="48"/>
      <c r="E131" s="48"/>
      <c r="F131" s="48"/>
      <c r="G131" s="48"/>
    </row>
    <row r="132" spans="3:7" x14ac:dyDescent="0.2">
      <c r="C132" s="48"/>
      <c r="D132" s="48"/>
      <c r="E132" s="48"/>
      <c r="F132" s="48"/>
      <c r="G132" s="48"/>
    </row>
    <row r="133" spans="3:7" x14ac:dyDescent="0.2">
      <c r="C133" s="48"/>
      <c r="D133" s="48"/>
      <c r="E133" s="48"/>
      <c r="F133" s="48"/>
      <c r="G133" s="48"/>
    </row>
    <row r="134" spans="3:7" x14ac:dyDescent="0.2">
      <c r="C134" s="48"/>
      <c r="D134" s="48"/>
      <c r="E134" s="48"/>
      <c r="F134" s="48"/>
      <c r="G134" s="48"/>
    </row>
    <row r="135" spans="3:7" x14ac:dyDescent="0.2">
      <c r="C135" s="48"/>
      <c r="D135" s="48"/>
      <c r="E135" s="48"/>
      <c r="F135" s="48"/>
      <c r="G135" s="48"/>
    </row>
    <row r="136" spans="3:7" x14ac:dyDescent="0.2">
      <c r="C136" s="48"/>
      <c r="D136" s="48"/>
      <c r="E136" s="48"/>
      <c r="F136" s="48"/>
      <c r="G136" s="48"/>
    </row>
    <row r="137" spans="3:7" x14ac:dyDescent="0.2">
      <c r="C137" s="48"/>
      <c r="D137" s="48"/>
      <c r="E137" s="48"/>
      <c r="F137" s="48"/>
      <c r="G137" s="48"/>
    </row>
    <row r="138" spans="3:7" x14ac:dyDescent="0.2">
      <c r="C138" s="48"/>
      <c r="D138" s="48"/>
      <c r="E138" s="48"/>
      <c r="F138" s="48"/>
      <c r="G138" s="48"/>
    </row>
    <row r="139" spans="3:7" x14ac:dyDescent="0.2">
      <c r="C139" s="48"/>
      <c r="D139" s="48"/>
      <c r="E139" s="48"/>
      <c r="F139" s="48"/>
      <c r="G139" s="48"/>
    </row>
    <row r="140" spans="3:7" x14ac:dyDescent="0.2">
      <c r="C140" s="48"/>
      <c r="D140" s="48"/>
      <c r="E140" s="48"/>
      <c r="F140" s="48"/>
      <c r="G140" s="48"/>
    </row>
    <row r="141" spans="3:7" x14ac:dyDescent="0.2">
      <c r="C141" s="48"/>
      <c r="D141" s="48"/>
      <c r="E141" s="48"/>
      <c r="F141" s="48"/>
      <c r="G141" s="48"/>
    </row>
    <row r="142" spans="3:7" x14ac:dyDescent="0.2">
      <c r="C142" s="48"/>
      <c r="D142" s="48"/>
      <c r="E142" s="48"/>
      <c r="F142" s="48"/>
      <c r="G142" s="48"/>
    </row>
    <row r="143" spans="3:7" x14ac:dyDescent="0.2">
      <c r="C143" s="48"/>
      <c r="D143" s="48"/>
      <c r="E143" s="48"/>
      <c r="F143" s="48"/>
      <c r="G143" s="48"/>
    </row>
    <row r="144" spans="3:7" x14ac:dyDescent="0.2">
      <c r="C144" s="48"/>
      <c r="D144" s="48"/>
      <c r="E144" s="48"/>
      <c r="F144" s="48"/>
      <c r="G144" s="48"/>
    </row>
    <row r="145" spans="3:7" x14ac:dyDescent="0.2">
      <c r="C145" s="48"/>
      <c r="D145" s="48"/>
      <c r="E145" s="48"/>
      <c r="F145" s="48"/>
      <c r="G145" s="48"/>
    </row>
    <row r="146" spans="3:7" x14ac:dyDescent="0.2">
      <c r="C146" s="48"/>
      <c r="D146" s="48"/>
      <c r="E146" s="48"/>
      <c r="F146" s="48"/>
      <c r="G146" s="48"/>
    </row>
    <row r="147" spans="3:7" x14ac:dyDescent="0.2">
      <c r="C147" s="48"/>
      <c r="D147" s="48"/>
      <c r="E147" s="48"/>
      <c r="F147" s="48"/>
      <c r="G147" s="48"/>
    </row>
    <row r="148" spans="3:7" x14ac:dyDescent="0.2">
      <c r="C148" s="48"/>
      <c r="D148" s="48"/>
      <c r="E148" s="48"/>
      <c r="F148" s="48"/>
      <c r="G148" s="48"/>
    </row>
  </sheetData>
  <sheetProtection algorithmName="SHA-512" hashValue="ENt4cjNrRvB8pJ/HA+/wfpwHbZlHwHNDsy+hZVjaNE95IJ2St3r27FaUM9RrnarOYXqNPnniWwjv4eDXy5TWmw==" saltValue="lkDy8RzLz34Urzz5xiQMWA==" spinCount="100000" sheet="1" objects="1" scenarios="1"/>
  <conditionalFormatting sqref="T46:T56">
    <cfRule type="dataBar" priority="13">
      <dataBar>
        <cfvo type="min"/>
        <cfvo type="max"/>
        <color rgb="FF638EC6"/>
      </dataBar>
      <extLst>
        <ext xmlns:x14="http://schemas.microsoft.com/office/spreadsheetml/2009/9/main" uri="{B025F937-C7B1-47D3-B67F-A62EFF666E3E}">
          <x14:id>{75D242A5-831E-4284-AF61-B98A2FC133E7}</x14:id>
        </ext>
      </extLst>
    </cfRule>
  </conditionalFormatting>
  <conditionalFormatting sqref="J46:J57">
    <cfRule type="dataBar" priority="59">
      <dataBar>
        <cfvo type="min"/>
        <cfvo type="max"/>
        <color rgb="FFFFB628"/>
      </dataBar>
      <extLst>
        <ext xmlns:x14="http://schemas.microsoft.com/office/spreadsheetml/2009/9/main" uri="{B025F937-C7B1-47D3-B67F-A62EFF666E3E}">
          <x14:id>{2A863B00-7D85-410B-B97E-352AD05C030F}</x14:id>
        </ext>
      </extLst>
    </cfRule>
  </conditionalFormatting>
  <conditionalFormatting sqref="O31:O41">
    <cfRule type="dataBar" priority="57">
      <dataBar>
        <cfvo type="min"/>
        <cfvo type="max"/>
        <color rgb="FF638EC6"/>
      </dataBar>
      <extLst>
        <ext xmlns:x14="http://schemas.microsoft.com/office/spreadsheetml/2009/9/main" uri="{B025F937-C7B1-47D3-B67F-A62EFF666E3E}">
          <x14:id>{B338D3EE-E43B-4191-A645-3B248EEEBB2A}</x14:id>
        </ext>
      </extLst>
    </cfRule>
  </conditionalFormatting>
  <conditionalFormatting sqref="Q31:Q41">
    <cfRule type="dataBar" priority="56">
      <dataBar>
        <cfvo type="min"/>
        <cfvo type="max"/>
        <color rgb="FF008AEF"/>
      </dataBar>
      <extLst>
        <ext xmlns:x14="http://schemas.microsoft.com/office/spreadsheetml/2009/9/main" uri="{B025F937-C7B1-47D3-B67F-A62EFF666E3E}">
          <x14:id>{B0E39672-E196-434A-8CC5-986A75291DC5}</x14:id>
        </ext>
      </extLst>
    </cfRule>
  </conditionalFormatting>
  <conditionalFormatting sqref="M31:M41">
    <cfRule type="dataBar" priority="55">
      <dataBar>
        <cfvo type="min"/>
        <cfvo type="max"/>
        <color theme="8" tint="0.59999389629810485"/>
      </dataBar>
      <extLst>
        <ext xmlns:x14="http://schemas.microsoft.com/office/spreadsheetml/2009/9/main" uri="{B025F937-C7B1-47D3-B67F-A62EFF666E3E}">
          <x14:id>{F4A7B7AB-A91A-41D7-BC03-47B9A97CDE61}</x14:id>
        </ext>
      </extLst>
    </cfRule>
  </conditionalFormatting>
  <conditionalFormatting sqref="K46:M56">
    <cfRule type="dataBar" priority="53">
      <dataBar>
        <cfvo type="min"/>
        <cfvo type="max"/>
        <color rgb="FF63C384"/>
      </dataBar>
      <extLst>
        <ext xmlns:x14="http://schemas.microsoft.com/office/spreadsheetml/2009/9/main" uri="{B025F937-C7B1-47D3-B67F-A62EFF666E3E}">
          <x14:id>{A1D9E10D-D043-441E-93CA-C96C7D8B3BA2}</x14:id>
        </ext>
      </extLst>
    </cfRule>
  </conditionalFormatting>
  <conditionalFormatting sqref="S46:S56">
    <cfRule type="dataBar" priority="50">
      <dataBar>
        <cfvo type="min"/>
        <cfvo type="max"/>
        <color rgb="FF63C384"/>
      </dataBar>
      <extLst>
        <ext xmlns:x14="http://schemas.microsoft.com/office/spreadsheetml/2009/9/main" uri="{B025F937-C7B1-47D3-B67F-A62EFF666E3E}">
          <x14:id>{1BF38C1E-2685-44EF-9FB0-5483B746E596}</x14:id>
        </ext>
      </extLst>
    </cfRule>
  </conditionalFormatting>
  <conditionalFormatting sqref="L46:L56">
    <cfRule type="dataBar" priority="48">
      <dataBar>
        <cfvo type="min"/>
        <cfvo type="max"/>
        <color rgb="FF63C384"/>
      </dataBar>
      <extLst>
        <ext xmlns:x14="http://schemas.microsoft.com/office/spreadsheetml/2009/9/main" uri="{B025F937-C7B1-47D3-B67F-A62EFF666E3E}">
          <x14:id>{0766404D-43B6-42A2-81F1-3675606C3CE1}</x14:id>
        </ext>
      </extLst>
    </cfRule>
  </conditionalFormatting>
  <conditionalFormatting sqref="K46:K56">
    <cfRule type="dataBar" priority="47">
      <dataBar>
        <cfvo type="min"/>
        <cfvo type="max"/>
        <color rgb="FF63C384"/>
      </dataBar>
      <extLst>
        <ext xmlns:x14="http://schemas.microsoft.com/office/spreadsheetml/2009/9/main" uri="{B025F937-C7B1-47D3-B67F-A62EFF666E3E}">
          <x14:id>{BD881EA2-061B-487C-A12E-911B3C58A00F}</x14:id>
        </ext>
      </extLst>
    </cfRule>
  </conditionalFormatting>
  <conditionalFormatting sqref="P62:P72">
    <cfRule type="dataBar" priority="12">
      <dataBar>
        <cfvo type="min"/>
        <cfvo type="max"/>
        <color rgb="FFD6007B"/>
      </dataBar>
      <extLst>
        <ext xmlns:x14="http://schemas.microsoft.com/office/spreadsheetml/2009/9/main" uri="{B025F937-C7B1-47D3-B67F-A62EFF666E3E}">
          <x14:id>{189ABB5C-2296-47A5-B7B1-81271A88FDCE}</x14:id>
        </ext>
      </extLst>
    </cfRule>
  </conditionalFormatting>
  <conditionalFormatting sqref="J62:J72">
    <cfRule type="dataBar" priority="19">
      <dataBar>
        <cfvo type="min"/>
        <cfvo type="max"/>
        <color rgb="FFFF555A"/>
      </dataBar>
      <extLst>
        <ext xmlns:x14="http://schemas.microsoft.com/office/spreadsheetml/2009/9/main" uri="{B025F937-C7B1-47D3-B67F-A62EFF666E3E}">
          <x14:id>{F525B8FB-D820-4CCD-B5BF-391AC899D764}</x14:id>
        </ext>
      </extLst>
    </cfRule>
  </conditionalFormatting>
  <conditionalFormatting sqref="K62:K72">
    <cfRule type="dataBar" priority="18">
      <dataBar>
        <cfvo type="min"/>
        <cfvo type="max"/>
        <color rgb="FFFF555A"/>
      </dataBar>
      <extLst>
        <ext xmlns:x14="http://schemas.microsoft.com/office/spreadsheetml/2009/9/main" uri="{B025F937-C7B1-47D3-B67F-A62EFF666E3E}">
          <x14:id>{6C7ABB2C-8796-4D85-B5BA-70329463B425}</x14:id>
        </ext>
      </extLst>
    </cfRule>
  </conditionalFormatting>
  <conditionalFormatting sqref="L62:L72">
    <cfRule type="dataBar" priority="17">
      <dataBar>
        <cfvo type="min"/>
        <cfvo type="max"/>
        <color rgb="FFFF555A"/>
      </dataBar>
      <extLst>
        <ext xmlns:x14="http://schemas.microsoft.com/office/spreadsheetml/2009/9/main" uri="{B025F937-C7B1-47D3-B67F-A62EFF666E3E}">
          <x14:id>{1BEC34E9-2E98-4283-9C2A-B5C65E6E46DE}</x14:id>
        </ext>
      </extLst>
    </cfRule>
  </conditionalFormatting>
  <conditionalFormatting sqref="M62:M72">
    <cfRule type="dataBar" priority="16">
      <dataBar>
        <cfvo type="min"/>
        <cfvo type="max"/>
        <color rgb="FFFF555A"/>
      </dataBar>
      <extLst>
        <ext xmlns:x14="http://schemas.microsoft.com/office/spreadsheetml/2009/9/main" uri="{B025F937-C7B1-47D3-B67F-A62EFF666E3E}">
          <x14:id>{C9DEA7CC-7F74-4517-9C28-5A7015DA384E}</x14:id>
        </ext>
      </extLst>
    </cfRule>
  </conditionalFormatting>
  <conditionalFormatting sqref="N62:N72">
    <cfRule type="dataBar" priority="15">
      <dataBar>
        <cfvo type="min"/>
        <cfvo type="max"/>
        <color rgb="FFFF555A"/>
      </dataBar>
      <extLst>
        <ext xmlns:x14="http://schemas.microsoft.com/office/spreadsheetml/2009/9/main" uri="{B025F937-C7B1-47D3-B67F-A62EFF666E3E}">
          <x14:id>{0A30AC97-BD4F-455C-8A2D-F64EA5FFFD82}</x14:id>
        </ext>
      </extLst>
    </cfRule>
  </conditionalFormatting>
  <conditionalFormatting sqref="O62:O72">
    <cfRule type="dataBar" priority="14">
      <dataBar>
        <cfvo type="min"/>
        <cfvo type="max"/>
        <color rgb="FFFF555A"/>
      </dataBar>
      <extLst>
        <ext xmlns:x14="http://schemas.microsoft.com/office/spreadsheetml/2009/9/main" uri="{B025F937-C7B1-47D3-B67F-A62EFF666E3E}">
          <x14:id>{B57408AF-7683-4D29-9E2A-539D6048F062}</x14:id>
        </ext>
      </extLst>
    </cfRule>
  </conditionalFormatting>
  <conditionalFormatting sqref="M46:M56">
    <cfRule type="dataBar" priority="11">
      <dataBar>
        <cfvo type="min"/>
        <cfvo type="max"/>
        <color rgb="FF63C384"/>
      </dataBar>
      <extLst>
        <ext xmlns:x14="http://schemas.microsoft.com/office/spreadsheetml/2009/9/main" uri="{B025F937-C7B1-47D3-B67F-A62EFF666E3E}">
          <x14:id>{B0A59112-55C0-47FE-9942-B4536BA826C4}</x14:id>
        </ext>
      </extLst>
    </cfRule>
  </conditionalFormatting>
  <conditionalFormatting sqref="N46:N56">
    <cfRule type="dataBar" priority="10">
      <dataBar>
        <cfvo type="min"/>
        <cfvo type="max"/>
        <color rgb="FF63C384"/>
      </dataBar>
      <extLst>
        <ext xmlns:x14="http://schemas.microsoft.com/office/spreadsheetml/2009/9/main" uri="{B025F937-C7B1-47D3-B67F-A62EFF666E3E}">
          <x14:id>{B8BBC5D6-0E32-495A-9369-D24FCDF59EE9}</x14:id>
        </ext>
      </extLst>
    </cfRule>
  </conditionalFormatting>
  <conditionalFormatting sqref="N46:N56">
    <cfRule type="dataBar" priority="9">
      <dataBar>
        <cfvo type="min"/>
        <cfvo type="max"/>
        <color rgb="FF63C384"/>
      </dataBar>
      <extLst>
        <ext xmlns:x14="http://schemas.microsoft.com/office/spreadsheetml/2009/9/main" uri="{B025F937-C7B1-47D3-B67F-A62EFF666E3E}">
          <x14:id>{2F244ED6-F265-472C-A0A2-1E54525BEBC9}</x14:id>
        </ext>
      </extLst>
    </cfRule>
  </conditionalFormatting>
  <conditionalFormatting sqref="O46:O56">
    <cfRule type="dataBar" priority="8">
      <dataBar>
        <cfvo type="min"/>
        <cfvo type="max"/>
        <color rgb="FF63C384"/>
      </dataBar>
      <extLst>
        <ext xmlns:x14="http://schemas.microsoft.com/office/spreadsheetml/2009/9/main" uri="{B025F937-C7B1-47D3-B67F-A62EFF666E3E}">
          <x14:id>{51952876-D061-47B9-8640-355E75E36693}</x14:id>
        </ext>
      </extLst>
    </cfRule>
  </conditionalFormatting>
  <conditionalFormatting sqref="O46:O56">
    <cfRule type="dataBar" priority="7">
      <dataBar>
        <cfvo type="min"/>
        <cfvo type="max"/>
        <color rgb="FF63C384"/>
      </dataBar>
      <extLst>
        <ext xmlns:x14="http://schemas.microsoft.com/office/spreadsheetml/2009/9/main" uri="{B025F937-C7B1-47D3-B67F-A62EFF666E3E}">
          <x14:id>{54D4EBD2-53D2-4926-BC23-E98935D34FEB}</x14:id>
        </ext>
      </extLst>
    </cfRule>
  </conditionalFormatting>
  <conditionalFormatting sqref="P46:P56">
    <cfRule type="dataBar" priority="6">
      <dataBar>
        <cfvo type="min"/>
        <cfvo type="max"/>
        <color rgb="FF63C384"/>
      </dataBar>
      <extLst>
        <ext xmlns:x14="http://schemas.microsoft.com/office/spreadsheetml/2009/9/main" uri="{B025F937-C7B1-47D3-B67F-A62EFF666E3E}">
          <x14:id>{30D09251-2FA7-4B7E-85E9-ABDAD91980C4}</x14:id>
        </ext>
      </extLst>
    </cfRule>
  </conditionalFormatting>
  <conditionalFormatting sqref="P46:P56">
    <cfRule type="dataBar" priority="5">
      <dataBar>
        <cfvo type="min"/>
        <cfvo type="max"/>
        <color rgb="FF63C384"/>
      </dataBar>
      <extLst>
        <ext xmlns:x14="http://schemas.microsoft.com/office/spreadsheetml/2009/9/main" uri="{B025F937-C7B1-47D3-B67F-A62EFF666E3E}">
          <x14:id>{E65600D1-8F8D-4141-87C8-7A2A8CE65DAD}</x14:id>
        </ext>
      </extLst>
    </cfRule>
  </conditionalFormatting>
  <conditionalFormatting sqref="Q46:Q56">
    <cfRule type="dataBar" priority="4">
      <dataBar>
        <cfvo type="min"/>
        <cfvo type="max"/>
        <color rgb="FF63C384"/>
      </dataBar>
      <extLst>
        <ext xmlns:x14="http://schemas.microsoft.com/office/spreadsheetml/2009/9/main" uri="{B025F937-C7B1-47D3-B67F-A62EFF666E3E}">
          <x14:id>{2E247247-C6A1-450B-BDAA-5C0A63C33B38}</x14:id>
        </ext>
      </extLst>
    </cfRule>
  </conditionalFormatting>
  <conditionalFormatting sqref="Q46:Q56">
    <cfRule type="dataBar" priority="3">
      <dataBar>
        <cfvo type="min"/>
        <cfvo type="max"/>
        <color rgb="FF63C384"/>
      </dataBar>
      <extLst>
        <ext xmlns:x14="http://schemas.microsoft.com/office/spreadsheetml/2009/9/main" uri="{B025F937-C7B1-47D3-B67F-A62EFF666E3E}">
          <x14:id>{6776C485-D3A6-46BD-855B-F2C2C97676EE}</x14:id>
        </ext>
      </extLst>
    </cfRule>
  </conditionalFormatting>
  <conditionalFormatting sqref="R46:R56">
    <cfRule type="dataBar" priority="2">
      <dataBar>
        <cfvo type="min"/>
        <cfvo type="max"/>
        <color rgb="FF63C384"/>
      </dataBar>
      <extLst>
        <ext xmlns:x14="http://schemas.microsoft.com/office/spreadsheetml/2009/9/main" uri="{B025F937-C7B1-47D3-B67F-A62EFF666E3E}">
          <x14:id>{6020B1AD-769F-4161-97A8-D2FC606CEBC4}</x14:id>
        </ext>
      </extLst>
    </cfRule>
  </conditionalFormatting>
  <conditionalFormatting sqref="R46:R56">
    <cfRule type="dataBar" priority="1">
      <dataBar>
        <cfvo type="min"/>
        <cfvo type="max"/>
        <color rgb="FF63C384"/>
      </dataBar>
      <extLst>
        <ext xmlns:x14="http://schemas.microsoft.com/office/spreadsheetml/2009/9/main" uri="{B025F937-C7B1-47D3-B67F-A62EFF666E3E}">
          <x14:id>{21715EB6-01B6-4099-8D2F-236769E290C3}</x14:id>
        </ext>
      </extLst>
    </cfRule>
  </conditionalFormatting>
  <hyperlinks>
    <hyperlink ref="I42" r:id="rId1" xr:uid="{00000000-0004-0000-0400-000000000000}"/>
  </hyperlinks>
  <pageMargins left="0.25" right="0.25" top="0.75" bottom="0.75" header="0.3" footer="0.3"/>
  <pageSetup scale="34" fitToHeight="0" orientation="landscape" r:id="rId2"/>
  <drawing r:id="rId3"/>
  <extLst>
    <ext xmlns:x14="http://schemas.microsoft.com/office/spreadsheetml/2009/9/main" uri="{78C0D931-6437-407d-A8EE-F0AAD7539E65}">
      <x14:conditionalFormattings>
        <x14:conditionalFormatting xmlns:xm="http://schemas.microsoft.com/office/excel/2006/main">
          <x14:cfRule type="dataBar" id="{75D242A5-831E-4284-AF61-B98A2FC133E7}">
            <x14:dataBar minLength="0" maxLength="100" border="1" negativeBarBorderColorSameAsPositive="0">
              <x14:cfvo type="autoMin"/>
              <x14:cfvo type="autoMax"/>
              <x14:borderColor rgb="FF638EC6"/>
              <x14:negativeFillColor rgb="FFFF0000"/>
              <x14:negativeBorderColor rgb="FFFF0000"/>
              <x14:axisColor rgb="FF000000"/>
            </x14:dataBar>
          </x14:cfRule>
          <xm:sqref>T46:T56</xm:sqref>
        </x14:conditionalFormatting>
        <x14:conditionalFormatting xmlns:xm="http://schemas.microsoft.com/office/excel/2006/main">
          <x14:cfRule type="dataBar" id="{2A863B00-7D85-410B-B97E-352AD05C030F}">
            <x14:dataBar minLength="0" maxLength="100" border="1" negativeBarBorderColorSameAsPositive="0">
              <x14:cfvo type="autoMin"/>
              <x14:cfvo type="autoMax"/>
              <x14:borderColor rgb="FFFFB628"/>
              <x14:negativeFillColor rgb="FFFF0000"/>
              <x14:negativeBorderColor rgb="FFFF0000"/>
              <x14:axisColor rgb="FF000000"/>
            </x14:dataBar>
          </x14:cfRule>
          <xm:sqref>J46:J57</xm:sqref>
        </x14:conditionalFormatting>
        <x14:conditionalFormatting xmlns:xm="http://schemas.microsoft.com/office/excel/2006/main">
          <x14:cfRule type="dataBar" id="{B338D3EE-E43B-4191-A645-3B248EEEBB2A}">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O31:O41</xm:sqref>
        </x14:conditionalFormatting>
        <x14:conditionalFormatting xmlns:xm="http://schemas.microsoft.com/office/excel/2006/main">
          <x14:cfRule type="dataBar" id="{B0E39672-E196-434A-8CC5-986A75291DC5}">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Q31:Q41</xm:sqref>
        </x14:conditionalFormatting>
        <x14:conditionalFormatting xmlns:xm="http://schemas.microsoft.com/office/excel/2006/main">
          <x14:cfRule type="dataBar" id="{F4A7B7AB-A91A-41D7-BC03-47B9A97CDE61}">
            <x14:dataBar minLength="0" maxLength="100" border="1" negativeBarBorderColorSameAsPositive="0">
              <x14:cfvo type="autoMin"/>
              <x14:cfvo type="autoMax"/>
              <x14:borderColor theme="8" tint="0.59999389629810485"/>
              <x14:negativeFillColor rgb="FFFF0000"/>
              <x14:negativeBorderColor rgb="FFFF0000"/>
              <x14:axisColor rgb="FF000000"/>
            </x14:dataBar>
          </x14:cfRule>
          <xm:sqref>M31:M41</xm:sqref>
        </x14:conditionalFormatting>
        <x14:conditionalFormatting xmlns:xm="http://schemas.microsoft.com/office/excel/2006/main">
          <x14:cfRule type="dataBar" id="{A1D9E10D-D043-441E-93CA-C96C7D8B3BA2}">
            <x14:dataBar minLength="0" maxLength="100" border="1" negativeBarBorderColorSameAsPositive="0">
              <x14:cfvo type="autoMin"/>
              <x14:cfvo type="autoMax"/>
              <x14:borderColor rgb="FF63C384"/>
              <x14:negativeFillColor rgb="FFFF0000"/>
              <x14:negativeBorderColor rgb="FFFF0000"/>
              <x14:axisColor rgb="FF000000"/>
            </x14:dataBar>
          </x14:cfRule>
          <xm:sqref>K46:M56</xm:sqref>
        </x14:conditionalFormatting>
        <x14:conditionalFormatting xmlns:xm="http://schemas.microsoft.com/office/excel/2006/main">
          <x14:cfRule type="dataBar" id="{1BF38C1E-2685-44EF-9FB0-5483B746E596}">
            <x14:dataBar minLength="0" maxLength="100" border="1" negativeBarBorderColorSameAsPositive="0">
              <x14:cfvo type="autoMin"/>
              <x14:cfvo type="autoMax"/>
              <x14:borderColor rgb="FF63C384"/>
              <x14:negativeFillColor rgb="FFFF0000"/>
              <x14:negativeBorderColor rgb="FFFF0000"/>
              <x14:axisColor rgb="FF000000"/>
            </x14:dataBar>
          </x14:cfRule>
          <xm:sqref>S46:S56</xm:sqref>
        </x14:conditionalFormatting>
        <x14:conditionalFormatting xmlns:xm="http://schemas.microsoft.com/office/excel/2006/main">
          <x14:cfRule type="dataBar" id="{0766404D-43B6-42A2-81F1-3675606C3CE1}">
            <x14:dataBar minLength="0" maxLength="100" border="1" negativeBarBorderColorSameAsPositive="0">
              <x14:cfvo type="autoMin"/>
              <x14:cfvo type="autoMax"/>
              <x14:borderColor rgb="FF63C384"/>
              <x14:negativeFillColor rgb="FFFF0000"/>
              <x14:negativeBorderColor rgb="FFFF0000"/>
              <x14:axisColor rgb="FF000000"/>
            </x14:dataBar>
          </x14:cfRule>
          <xm:sqref>L46:L56</xm:sqref>
        </x14:conditionalFormatting>
        <x14:conditionalFormatting xmlns:xm="http://schemas.microsoft.com/office/excel/2006/main">
          <x14:cfRule type="dataBar" id="{BD881EA2-061B-487C-A12E-911B3C58A00F}">
            <x14:dataBar minLength="0" maxLength="100" border="1" negativeBarBorderColorSameAsPositive="0">
              <x14:cfvo type="autoMin"/>
              <x14:cfvo type="autoMax"/>
              <x14:borderColor rgb="FF63C384"/>
              <x14:negativeFillColor rgb="FFFF0000"/>
              <x14:negativeBorderColor rgb="FFFF0000"/>
              <x14:axisColor rgb="FF000000"/>
            </x14:dataBar>
          </x14:cfRule>
          <xm:sqref>K46:K56</xm:sqref>
        </x14:conditionalFormatting>
        <x14:conditionalFormatting xmlns:xm="http://schemas.microsoft.com/office/excel/2006/main">
          <x14:cfRule type="dataBar" id="{189ABB5C-2296-47A5-B7B1-81271A88FDCE}">
            <x14:dataBar minLength="0" maxLength="100" border="1" negativeBarBorderColorSameAsPositive="0">
              <x14:cfvo type="autoMin"/>
              <x14:cfvo type="autoMax"/>
              <x14:borderColor rgb="FFD6007B"/>
              <x14:negativeFillColor rgb="FFFF0000"/>
              <x14:negativeBorderColor rgb="FFFF0000"/>
              <x14:axisColor rgb="FF000000"/>
            </x14:dataBar>
          </x14:cfRule>
          <xm:sqref>P62:P72</xm:sqref>
        </x14:conditionalFormatting>
        <x14:conditionalFormatting xmlns:xm="http://schemas.microsoft.com/office/excel/2006/main">
          <x14:cfRule type="dataBar" id="{F525B8FB-D820-4CCD-B5BF-391AC899D764}">
            <x14:dataBar minLength="0" maxLength="100" border="1" negativeBarBorderColorSameAsPositive="0">
              <x14:cfvo type="autoMin"/>
              <x14:cfvo type="autoMax"/>
              <x14:borderColor rgb="FFFF555A"/>
              <x14:negativeFillColor rgb="FFFF0000"/>
              <x14:negativeBorderColor rgb="FFFF0000"/>
              <x14:axisColor rgb="FF000000"/>
            </x14:dataBar>
          </x14:cfRule>
          <xm:sqref>J62:J72</xm:sqref>
        </x14:conditionalFormatting>
        <x14:conditionalFormatting xmlns:xm="http://schemas.microsoft.com/office/excel/2006/main">
          <x14:cfRule type="dataBar" id="{6C7ABB2C-8796-4D85-B5BA-70329463B425}">
            <x14:dataBar minLength="0" maxLength="100" border="1" negativeBarBorderColorSameAsPositive="0">
              <x14:cfvo type="autoMin"/>
              <x14:cfvo type="autoMax"/>
              <x14:borderColor rgb="FFFF555A"/>
              <x14:negativeFillColor rgb="FFFF0000"/>
              <x14:negativeBorderColor rgb="FFFF0000"/>
              <x14:axisColor rgb="FF000000"/>
            </x14:dataBar>
          </x14:cfRule>
          <xm:sqref>K62:K72</xm:sqref>
        </x14:conditionalFormatting>
        <x14:conditionalFormatting xmlns:xm="http://schemas.microsoft.com/office/excel/2006/main">
          <x14:cfRule type="dataBar" id="{1BEC34E9-2E98-4283-9C2A-B5C65E6E46DE}">
            <x14:dataBar minLength="0" maxLength="100" border="1" negativeBarBorderColorSameAsPositive="0">
              <x14:cfvo type="autoMin"/>
              <x14:cfvo type="autoMax"/>
              <x14:borderColor rgb="FFFF555A"/>
              <x14:negativeFillColor rgb="FFFF0000"/>
              <x14:negativeBorderColor rgb="FFFF0000"/>
              <x14:axisColor rgb="FF000000"/>
            </x14:dataBar>
          </x14:cfRule>
          <xm:sqref>L62:L72</xm:sqref>
        </x14:conditionalFormatting>
        <x14:conditionalFormatting xmlns:xm="http://schemas.microsoft.com/office/excel/2006/main">
          <x14:cfRule type="dataBar" id="{C9DEA7CC-7F74-4517-9C28-5A7015DA384E}">
            <x14:dataBar minLength="0" maxLength="100" border="1" negativeBarBorderColorSameAsPositive="0">
              <x14:cfvo type="autoMin"/>
              <x14:cfvo type="autoMax"/>
              <x14:borderColor rgb="FFFF555A"/>
              <x14:negativeFillColor rgb="FFFF0000"/>
              <x14:negativeBorderColor rgb="FFFF0000"/>
              <x14:axisColor rgb="FF000000"/>
            </x14:dataBar>
          </x14:cfRule>
          <xm:sqref>M62:M72</xm:sqref>
        </x14:conditionalFormatting>
        <x14:conditionalFormatting xmlns:xm="http://schemas.microsoft.com/office/excel/2006/main">
          <x14:cfRule type="dataBar" id="{0A30AC97-BD4F-455C-8A2D-F64EA5FFFD82}">
            <x14:dataBar minLength="0" maxLength="100" border="1" negativeBarBorderColorSameAsPositive="0">
              <x14:cfvo type="autoMin"/>
              <x14:cfvo type="autoMax"/>
              <x14:borderColor rgb="FFFF555A"/>
              <x14:negativeFillColor rgb="FFFF0000"/>
              <x14:negativeBorderColor rgb="FFFF0000"/>
              <x14:axisColor rgb="FF000000"/>
            </x14:dataBar>
          </x14:cfRule>
          <xm:sqref>N62:N72</xm:sqref>
        </x14:conditionalFormatting>
        <x14:conditionalFormatting xmlns:xm="http://schemas.microsoft.com/office/excel/2006/main">
          <x14:cfRule type="dataBar" id="{B57408AF-7683-4D29-9E2A-539D6048F062}">
            <x14:dataBar minLength="0" maxLength="100" border="1" negativeBarBorderColorSameAsPositive="0">
              <x14:cfvo type="autoMin"/>
              <x14:cfvo type="autoMax"/>
              <x14:borderColor rgb="FFFF555A"/>
              <x14:negativeFillColor rgb="FFFF0000"/>
              <x14:negativeBorderColor rgb="FFFF0000"/>
              <x14:axisColor rgb="FF000000"/>
            </x14:dataBar>
          </x14:cfRule>
          <xm:sqref>O62:O72</xm:sqref>
        </x14:conditionalFormatting>
        <x14:conditionalFormatting xmlns:xm="http://schemas.microsoft.com/office/excel/2006/main">
          <x14:cfRule type="dataBar" id="{B0A59112-55C0-47FE-9942-B4536BA826C4}">
            <x14:dataBar minLength="0" maxLength="100" border="1" negativeBarBorderColorSameAsPositive="0">
              <x14:cfvo type="autoMin"/>
              <x14:cfvo type="autoMax"/>
              <x14:borderColor rgb="FF63C384"/>
              <x14:negativeFillColor rgb="FFFF0000"/>
              <x14:negativeBorderColor rgb="FFFF0000"/>
              <x14:axisColor rgb="FF000000"/>
            </x14:dataBar>
          </x14:cfRule>
          <xm:sqref>M46:M56</xm:sqref>
        </x14:conditionalFormatting>
        <x14:conditionalFormatting xmlns:xm="http://schemas.microsoft.com/office/excel/2006/main">
          <x14:cfRule type="dataBar" id="{B8BBC5D6-0E32-495A-9369-D24FCDF59EE9}">
            <x14:dataBar minLength="0" maxLength="100" border="1" negativeBarBorderColorSameAsPositive="0">
              <x14:cfvo type="autoMin"/>
              <x14:cfvo type="autoMax"/>
              <x14:borderColor rgb="FF63C384"/>
              <x14:negativeFillColor rgb="FFFF0000"/>
              <x14:negativeBorderColor rgb="FFFF0000"/>
              <x14:axisColor rgb="FF000000"/>
            </x14:dataBar>
          </x14:cfRule>
          <xm:sqref>N46:N56</xm:sqref>
        </x14:conditionalFormatting>
        <x14:conditionalFormatting xmlns:xm="http://schemas.microsoft.com/office/excel/2006/main">
          <x14:cfRule type="dataBar" id="{2F244ED6-F265-472C-A0A2-1E54525BEBC9}">
            <x14:dataBar minLength="0" maxLength="100" border="1" negativeBarBorderColorSameAsPositive="0">
              <x14:cfvo type="autoMin"/>
              <x14:cfvo type="autoMax"/>
              <x14:borderColor rgb="FF63C384"/>
              <x14:negativeFillColor rgb="FFFF0000"/>
              <x14:negativeBorderColor rgb="FFFF0000"/>
              <x14:axisColor rgb="FF000000"/>
            </x14:dataBar>
          </x14:cfRule>
          <xm:sqref>N46:N56</xm:sqref>
        </x14:conditionalFormatting>
        <x14:conditionalFormatting xmlns:xm="http://schemas.microsoft.com/office/excel/2006/main">
          <x14:cfRule type="dataBar" id="{51952876-D061-47B9-8640-355E75E36693}">
            <x14:dataBar minLength="0" maxLength="100" border="1" negativeBarBorderColorSameAsPositive="0">
              <x14:cfvo type="autoMin"/>
              <x14:cfvo type="autoMax"/>
              <x14:borderColor rgb="FF63C384"/>
              <x14:negativeFillColor rgb="FFFF0000"/>
              <x14:negativeBorderColor rgb="FFFF0000"/>
              <x14:axisColor rgb="FF000000"/>
            </x14:dataBar>
          </x14:cfRule>
          <xm:sqref>O46:O56</xm:sqref>
        </x14:conditionalFormatting>
        <x14:conditionalFormatting xmlns:xm="http://schemas.microsoft.com/office/excel/2006/main">
          <x14:cfRule type="dataBar" id="{54D4EBD2-53D2-4926-BC23-E98935D34FEB}">
            <x14:dataBar minLength="0" maxLength="100" border="1" negativeBarBorderColorSameAsPositive="0">
              <x14:cfvo type="autoMin"/>
              <x14:cfvo type="autoMax"/>
              <x14:borderColor rgb="FF63C384"/>
              <x14:negativeFillColor rgb="FFFF0000"/>
              <x14:negativeBorderColor rgb="FFFF0000"/>
              <x14:axisColor rgb="FF000000"/>
            </x14:dataBar>
          </x14:cfRule>
          <xm:sqref>O46:O56</xm:sqref>
        </x14:conditionalFormatting>
        <x14:conditionalFormatting xmlns:xm="http://schemas.microsoft.com/office/excel/2006/main">
          <x14:cfRule type="dataBar" id="{30D09251-2FA7-4B7E-85E9-ABDAD91980C4}">
            <x14:dataBar minLength="0" maxLength="100" border="1" negativeBarBorderColorSameAsPositive="0">
              <x14:cfvo type="autoMin"/>
              <x14:cfvo type="autoMax"/>
              <x14:borderColor rgb="FF63C384"/>
              <x14:negativeFillColor rgb="FFFF0000"/>
              <x14:negativeBorderColor rgb="FFFF0000"/>
              <x14:axisColor rgb="FF000000"/>
            </x14:dataBar>
          </x14:cfRule>
          <xm:sqref>P46:P56</xm:sqref>
        </x14:conditionalFormatting>
        <x14:conditionalFormatting xmlns:xm="http://schemas.microsoft.com/office/excel/2006/main">
          <x14:cfRule type="dataBar" id="{E65600D1-8F8D-4141-87C8-7A2A8CE65DAD}">
            <x14:dataBar minLength="0" maxLength="100" border="1" negativeBarBorderColorSameAsPositive="0">
              <x14:cfvo type="autoMin"/>
              <x14:cfvo type="autoMax"/>
              <x14:borderColor rgb="FF63C384"/>
              <x14:negativeFillColor rgb="FFFF0000"/>
              <x14:negativeBorderColor rgb="FFFF0000"/>
              <x14:axisColor rgb="FF000000"/>
            </x14:dataBar>
          </x14:cfRule>
          <xm:sqref>P46:P56</xm:sqref>
        </x14:conditionalFormatting>
        <x14:conditionalFormatting xmlns:xm="http://schemas.microsoft.com/office/excel/2006/main">
          <x14:cfRule type="dataBar" id="{2E247247-C6A1-450B-BDAA-5C0A63C33B38}">
            <x14:dataBar minLength="0" maxLength="100" border="1" negativeBarBorderColorSameAsPositive="0">
              <x14:cfvo type="autoMin"/>
              <x14:cfvo type="autoMax"/>
              <x14:borderColor rgb="FF63C384"/>
              <x14:negativeFillColor rgb="FFFF0000"/>
              <x14:negativeBorderColor rgb="FFFF0000"/>
              <x14:axisColor rgb="FF000000"/>
            </x14:dataBar>
          </x14:cfRule>
          <xm:sqref>Q46:Q56</xm:sqref>
        </x14:conditionalFormatting>
        <x14:conditionalFormatting xmlns:xm="http://schemas.microsoft.com/office/excel/2006/main">
          <x14:cfRule type="dataBar" id="{6776C485-D3A6-46BD-855B-F2C2C97676EE}">
            <x14:dataBar minLength="0" maxLength="100" border="1" negativeBarBorderColorSameAsPositive="0">
              <x14:cfvo type="autoMin"/>
              <x14:cfvo type="autoMax"/>
              <x14:borderColor rgb="FF63C384"/>
              <x14:negativeFillColor rgb="FFFF0000"/>
              <x14:negativeBorderColor rgb="FFFF0000"/>
              <x14:axisColor rgb="FF000000"/>
            </x14:dataBar>
          </x14:cfRule>
          <xm:sqref>Q46:Q56</xm:sqref>
        </x14:conditionalFormatting>
        <x14:conditionalFormatting xmlns:xm="http://schemas.microsoft.com/office/excel/2006/main">
          <x14:cfRule type="dataBar" id="{6020B1AD-769F-4161-97A8-D2FC606CEBC4}">
            <x14:dataBar minLength="0" maxLength="100" border="1" negativeBarBorderColorSameAsPositive="0">
              <x14:cfvo type="autoMin"/>
              <x14:cfvo type="autoMax"/>
              <x14:borderColor rgb="FF63C384"/>
              <x14:negativeFillColor rgb="FFFF0000"/>
              <x14:negativeBorderColor rgb="FFFF0000"/>
              <x14:axisColor rgb="FF000000"/>
            </x14:dataBar>
          </x14:cfRule>
          <xm:sqref>R46:R56</xm:sqref>
        </x14:conditionalFormatting>
        <x14:conditionalFormatting xmlns:xm="http://schemas.microsoft.com/office/excel/2006/main">
          <x14:cfRule type="dataBar" id="{21715EB6-01B6-4099-8D2F-236769E290C3}">
            <x14:dataBar minLength="0" maxLength="100" border="1" negativeBarBorderColorSameAsPositive="0">
              <x14:cfvo type="autoMin"/>
              <x14:cfvo type="autoMax"/>
              <x14:borderColor rgb="FF63C384"/>
              <x14:negativeFillColor rgb="FFFF0000"/>
              <x14:negativeBorderColor rgb="FFFF0000"/>
              <x14:axisColor rgb="FF000000"/>
            </x14:dataBar>
          </x14:cfRule>
          <xm:sqref>R46:R56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pageSetUpPr fitToPage="1"/>
  </sheetPr>
  <dimension ref="B1:T42"/>
  <sheetViews>
    <sheetView showGridLines="0" topLeftCell="A10" zoomScale="70" zoomScaleNormal="70" workbookViewId="0">
      <selection activeCell="K55" sqref="K55"/>
    </sheetView>
  </sheetViews>
  <sheetFormatPr defaultRowHeight="14.25" x14ac:dyDescent="0.2"/>
  <cols>
    <col min="1" max="1" width="3.375" customWidth="1"/>
    <col min="2" max="4" width="18.625" customWidth="1"/>
    <col min="5" max="5" width="15.5" customWidth="1"/>
    <col min="6" max="6" width="13" customWidth="1"/>
    <col min="7" max="7" width="14.375" customWidth="1"/>
    <col min="8" max="8" width="4.625" customWidth="1"/>
    <col min="9" max="9" width="11.625" customWidth="1"/>
    <col min="10" max="10" width="15" customWidth="1"/>
    <col min="11" max="11" width="15.875" customWidth="1"/>
    <col min="12" max="12" width="18.625" customWidth="1"/>
    <col min="13" max="13" width="13.875" customWidth="1"/>
    <col min="14" max="14" width="21.125" customWidth="1"/>
    <col min="15" max="15" width="20.5" customWidth="1"/>
    <col min="16" max="16" width="20.125" customWidth="1"/>
    <col min="17" max="17" width="3.125" customWidth="1"/>
    <col min="18" max="19" width="16.625" customWidth="1"/>
    <col min="20" max="20" width="15.125" customWidth="1"/>
    <col min="21" max="22" width="13.125" customWidth="1"/>
  </cols>
  <sheetData>
    <row r="1" spans="2:13" ht="21" thickBot="1" x14ac:dyDescent="0.35">
      <c r="B1" s="36" t="s">
        <v>128</v>
      </c>
      <c r="C1" s="4"/>
      <c r="D1" s="4"/>
      <c r="E1" s="3"/>
      <c r="F1" s="3"/>
      <c r="G1" s="3"/>
      <c r="H1" s="3"/>
      <c r="I1" s="3"/>
      <c r="J1" s="3"/>
      <c r="K1" s="3"/>
    </row>
    <row r="2" spans="2:13" ht="9" customHeight="1" thickTop="1" thickBot="1" x14ac:dyDescent="0.3">
      <c r="B2" s="6"/>
      <c r="C2" s="6"/>
      <c r="D2" s="6"/>
      <c r="E2" s="7"/>
      <c r="F2" s="7"/>
      <c r="G2" s="7"/>
      <c r="H2" s="7"/>
      <c r="I2" s="7"/>
      <c r="J2" s="7"/>
      <c r="K2" s="7"/>
      <c r="L2" s="7"/>
      <c r="M2" s="7"/>
    </row>
    <row r="3" spans="2:13" ht="25.5" customHeight="1" thickBot="1" x14ac:dyDescent="0.25">
      <c r="B3" s="257" t="s">
        <v>5</v>
      </c>
      <c r="C3" s="255" t="s">
        <v>69</v>
      </c>
      <c r="D3" s="256" t="s">
        <v>37</v>
      </c>
      <c r="E3" s="3"/>
      <c r="F3" s="3"/>
      <c r="G3" s="3"/>
      <c r="H3" s="3"/>
      <c r="I3" s="3"/>
      <c r="J3" s="3"/>
      <c r="K3" s="3"/>
      <c r="L3" s="3"/>
      <c r="M3" s="3"/>
    </row>
    <row r="4" spans="2:13" ht="15" x14ac:dyDescent="0.25">
      <c r="B4" s="4"/>
      <c r="C4" s="4"/>
      <c r="D4" s="4"/>
      <c r="E4" s="3"/>
      <c r="F4" s="3"/>
      <c r="G4" s="3"/>
      <c r="H4" s="3"/>
      <c r="I4" s="3"/>
      <c r="J4" s="3"/>
      <c r="K4" s="3"/>
    </row>
    <row r="5" spans="2:13" ht="15" x14ac:dyDescent="0.25">
      <c r="B5" s="4"/>
      <c r="C5" s="4"/>
      <c r="D5" s="4"/>
      <c r="E5" s="3"/>
      <c r="F5" s="3"/>
      <c r="G5" s="3"/>
      <c r="H5" s="3"/>
      <c r="I5" s="3"/>
      <c r="J5" s="3"/>
      <c r="K5" s="3"/>
    </row>
    <row r="6" spans="2:13" ht="15" x14ac:dyDescent="0.25">
      <c r="B6" s="4"/>
      <c r="C6" s="4"/>
      <c r="D6" s="4"/>
      <c r="E6" s="3"/>
      <c r="F6" s="3"/>
      <c r="G6" s="3"/>
      <c r="H6" s="3"/>
      <c r="I6" s="3"/>
      <c r="J6" s="3"/>
      <c r="K6" s="3"/>
    </row>
    <row r="7" spans="2:13" ht="15" x14ac:dyDescent="0.25">
      <c r="B7" s="4"/>
      <c r="C7" s="4"/>
      <c r="D7" s="4"/>
      <c r="E7" s="3"/>
      <c r="F7" s="3"/>
      <c r="G7" s="3"/>
      <c r="H7" s="3"/>
      <c r="I7" s="3"/>
      <c r="J7" s="3"/>
      <c r="K7" s="3"/>
    </row>
    <row r="8" spans="2:13" ht="15" x14ac:dyDescent="0.25">
      <c r="B8" s="4"/>
      <c r="C8" s="4"/>
      <c r="D8" s="4"/>
      <c r="E8" s="3"/>
      <c r="F8" s="3"/>
      <c r="G8" s="3"/>
      <c r="H8" s="3"/>
      <c r="I8" s="3"/>
      <c r="J8" s="3"/>
      <c r="K8" s="3"/>
    </row>
    <row r="9" spans="2:13" ht="15" x14ac:dyDescent="0.25">
      <c r="B9" s="4"/>
      <c r="C9" s="4"/>
      <c r="D9" s="4"/>
      <c r="E9" s="3"/>
      <c r="F9" s="3"/>
      <c r="G9" s="3"/>
      <c r="H9" s="3"/>
      <c r="I9" s="3"/>
      <c r="J9" s="3"/>
      <c r="K9" s="3"/>
    </row>
    <row r="10" spans="2:13" ht="15" x14ac:dyDescent="0.25">
      <c r="B10" s="4"/>
      <c r="C10" s="4"/>
      <c r="D10" s="4"/>
      <c r="E10" s="3"/>
      <c r="F10" s="3"/>
      <c r="G10" s="3"/>
      <c r="H10" s="3"/>
      <c r="I10" s="3"/>
      <c r="J10" s="3"/>
      <c r="K10" s="3"/>
    </row>
    <row r="11" spans="2:13" ht="15" x14ac:dyDescent="0.25">
      <c r="B11" s="4"/>
      <c r="C11" s="4"/>
      <c r="D11" s="4"/>
      <c r="E11" s="3"/>
      <c r="F11" s="3"/>
      <c r="G11" s="3"/>
      <c r="H11" s="3"/>
      <c r="I11" s="3"/>
      <c r="J11" s="3"/>
      <c r="K11" s="3"/>
    </row>
    <row r="12" spans="2:13" ht="15" x14ac:dyDescent="0.25">
      <c r="B12" s="4"/>
      <c r="C12" s="4"/>
      <c r="D12" s="4"/>
      <c r="E12" s="3"/>
      <c r="F12" s="3"/>
      <c r="G12" s="3"/>
      <c r="H12" s="3"/>
      <c r="I12" s="3"/>
      <c r="J12" s="3"/>
      <c r="K12" s="3"/>
    </row>
    <row r="13" spans="2:13" ht="15" x14ac:dyDescent="0.25">
      <c r="B13" s="4"/>
      <c r="C13" s="4"/>
      <c r="D13" s="4"/>
      <c r="E13" s="3"/>
      <c r="F13" s="3"/>
      <c r="G13" s="3"/>
      <c r="H13" s="3"/>
      <c r="I13" s="3"/>
      <c r="J13" s="3"/>
      <c r="K13" s="3"/>
    </row>
    <row r="14" spans="2:13" ht="15" x14ac:dyDescent="0.25">
      <c r="B14" s="4"/>
      <c r="C14" s="4"/>
      <c r="D14" s="4"/>
      <c r="E14" s="3"/>
      <c r="F14" s="3"/>
      <c r="G14" s="3"/>
      <c r="H14" s="3"/>
      <c r="I14" s="3"/>
      <c r="J14" s="3"/>
      <c r="K14" s="3"/>
    </row>
    <row r="15" spans="2:13" ht="15" x14ac:dyDescent="0.25">
      <c r="B15" s="4"/>
      <c r="C15" s="4"/>
      <c r="D15" s="4"/>
      <c r="E15" s="3"/>
      <c r="F15" s="3"/>
      <c r="G15" s="3"/>
      <c r="H15" s="3"/>
      <c r="I15" s="3"/>
      <c r="J15" s="3"/>
      <c r="K15" s="3"/>
    </row>
    <row r="16" spans="2:13" ht="15" x14ac:dyDescent="0.25">
      <c r="B16" s="4"/>
      <c r="C16" s="4"/>
      <c r="D16" s="4"/>
      <c r="E16" s="3"/>
      <c r="F16" s="3"/>
      <c r="G16" s="3"/>
      <c r="H16" s="3"/>
      <c r="I16" s="3"/>
      <c r="J16" s="3"/>
      <c r="K16" s="3"/>
    </row>
    <row r="17" spans="2:20" ht="15" x14ac:dyDescent="0.25">
      <c r="B17" s="4"/>
      <c r="C17" s="4"/>
      <c r="D17" s="4"/>
      <c r="E17" s="3"/>
      <c r="F17" s="3"/>
      <c r="G17" s="3"/>
      <c r="H17" s="3"/>
      <c r="I17" s="3"/>
      <c r="J17" s="3"/>
      <c r="K17" s="3"/>
    </row>
    <row r="18" spans="2:20" ht="15" x14ac:dyDescent="0.25">
      <c r="B18" s="4"/>
      <c r="C18" s="4"/>
      <c r="D18" s="4"/>
      <c r="E18" s="3"/>
      <c r="F18" s="3"/>
      <c r="G18" s="3"/>
      <c r="H18" s="3"/>
      <c r="I18" s="3"/>
      <c r="J18" s="3"/>
      <c r="K18" s="3"/>
    </row>
    <row r="19" spans="2:20" ht="15" x14ac:dyDescent="0.25">
      <c r="B19" s="4"/>
      <c r="C19" s="4"/>
      <c r="D19" s="4"/>
      <c r="E19" s="3"/>
      <c r="F19" s="3"/>
      <c r="G19" s="3"/>
      <c r="H19" s="3"/>
      <c r="I19" s="3"/>
      <c r="J19" s="3"/>
      <c r="K19" s="3"/>
    </row>
    <row r="20" spans="2:20" ht="15" x14ac:dyDescent="0.25">
      <c r="B20" s="4"/>
      <c r="C20" s="4"/>
      <c r="D20" s="4"/>
      <c r="E20" s="3"/>
      <c r="F20" s="3"/>
      <c r="G20" s="3"/>
      <c r="H20" s="3"/>
      <c r="I20" s="3"/>
      <c r="J20" s="3"/>
      <c r="K20" s="3"/>
    </row>
    <row r="21" spans="2:20" ht="15" x14ac:dyDescent="0.25">
      <c r="B21" s="4"/>
      <c r="C21" s="4"/>
      <c r="D21" s="4"/>
      <c r="E21" s="3"/>
      <c r="F21" s="3"/>
      <c r="G21" s="3"/>
      <c r="H21" s="3"/>
      <c r="I21" s="3"/>
      <c r="J21" s="3"/>
      <c r="K21" s="3"/>
      <c r="T21" s="40"/>
    </row>
    <row r="22" spans="2:20" ht="15" x14ac:dyDescent="0.25">
      <c r="B22" s="4"/>
      <c r="C22" s="4"/>
      <c r="D22" s="4"/>
      <c r="E22" s="3"/>
      <c r="F22" s="3"/>
      <c r="G22" s="3"/>
      <c r="H22" s="3"/>
      <c r="I22" s="3"/>
      <c r="J22" s="3"/>
      <c r="K22" s="3"/>
    </row>
    <row r="23" spans="2:20" ht="15" x14ac:dyDescent="0.25">
      <c r="B23" s="4"/>
      <c r="C23" s="4"/>
      <c r="D23" s="4"/>
      <c r="E23" s="3"/>
      <c r="F23" s="3"/>
      <c r="G23" s="3"/>
      <c r="H23" s="3"/>
      <c r="I23" s="3"/>
      <c r="J23" s="3"/>
      <c r="K23" s="3"/>
    </row>
    <row r="24" spans="2:20" ht="15" x14ac:dyDescent="0.25">
      <c r="B24" s="4"/>
      <c r="C24" s="4"/>
      <c r="D24" s="4"/>
      <c r="E24" s="3"/>
      <c r="F24" s="3"/>
      <c r="G24" s="3"/>
      <c r="H24" s="3"/>
      <c r="I24" s="3"/>
      <c r="J24" s="3"/>
      <c r="K24" s="3"/>
    </row>
    <row r="25" spans="2:20" ht="15" x14ac:dyDescent="0.25">
      <c r="B25" s="4"/>
      <c r="C25" s="4"/>
      <c r="D25" s="4"/>
      <c r="E25" s="3"/>
      <c r="F25" s="3"/>
      <c r="G25" s="3"/>
      <c r="H25" s="3"/>
      <c r="I25" s="3"/>
      <c r="J25" s="3"/>
      <c r="K25" s="3"/>
    </row>
    <row r="26" spans="2:20" ht="15" x14ac:dyDescent="0.25">
      <c r="B26" s="4"/>
      <c r="C26" s="4"/>
      <c r="D26" s="4"/>
      <c r="E26" s="3"/>
      <c r="F26" s="3"/>
      <c r="G26" s="3"/>
      <c r="H26" s="3"/>
      <c r="I26" s="3"/>
      <c r="J26" s="3"/>
      <c r="K26" s="3"/>
    </row>
    <row r="28" spans="2:20" ht="18" x14ac:dyDescent="0.25">
      <c r="I28" s="41"/>
      <c r="J28" s="39"/>
      <c r="K28" s="39"/>
      <c r="L28" s="39"/>
      <c r="M28" s="39"/>
      <c r="N28" s="39"/>
      <c r="O28" s="39"/>
      <c r="P28" s="39"/>
      <c r="Q28" s="39"/>
    </row>
    <row r="29" spans="2:20" ht="36.75" customHeight="1" x14ac:dyDescent="0.2">
      <c r="I29" s="135" t="s">
        <v>0</v>
      </c>
      <c r="J29" s="135" t="s">
        <v>30</v>
      </c>
      <c r="K29" s="161" t="s">
        <v>31</v>
      </c>
      <c r="L29" s="135" t="s">
        <v>34</v>
      </c>
      <c r="M29" s="169" t="s">
        <v>66</v>
      </c>
      <c r="N29" s="135" t="s">
        <v>72</v>
      </c>
      <c r="O29" s="170" t="s">
        <v>73</v>
      </c>
      <c r="P29" s="170" t="s">
        <v>70</v>
      </c>
    </row>
    <row r="30" spans="2:20" ht="24.95" customHeight="1" x14ac:dyDescent="0.2">
      <c r="I30" s="160">
        <v>2011</v>
      </c>
      <c r="J30" s="116">
        <v>42246328</v>
      </c>
      <c r="K30" s="171">
        <v>1663008</v>
      </c>
      <c r="L30" s="172">
        <f t="shared" ref="L30:L39" si="0">J30-K30</f>
        <v>40583320</v>
      </c>
      <c r="M30" s="91">
        <v>1</v>
      </c>
      <c r="N30" s="172">
        <f t="shared" ref="N30:N40" si="1">M30*L30</f>
        <v>40583320</v>
      </c>
      <c r="O30" s="132">
        <v>0</v>
      </c>
      <c r="P30" s="132">
        <f>N30/'1 - Net Operating Revenues'!R33</f>
        <v>0.6765950055902048</v>
      </c>
    </row>
    <row r="31" spans="2:20" ht="24.95" customHeight="1" x14ac:dyDescent="0.2">
      <c r="I31" s="160">
        <v>2012</v>
      </c>
      <c r="J31" s="116">
        <v>44136761</v>
      </c>
      <c r="K31" s="171">
        <v>1790093</v>
      </c>
      <c r="L31" s="172">
        <f t="shared" si="0"/>
        <v>42346668</v>
      </c>
      <c r="M31" s="158">
        <v>0.973349733497335</v>
      </c>
      <c r="N31" s="172">
        <f t="shared" si="1"/>
        <v>41218118.012300126</v>
      </c>
      <c r="O31" s="132">
        <f>N31/N30-1</f>
        <v>1.5641845277816646E-2</v>
      </c>
      <c r="P31" s="132">
        <f>N31/'1 - Net Operating Revenues'!R34</f>
        <v>0.67581153916993508</v>
      </c>
    </row>
    <row r="32" spans="2:20" ht="24.95" customHeight="1" x14ac:dyDescent="0.2">
      <c r="I32" s="160">
        <v>2013</v>
      </c>
      <c r="J32" s="116">
        <v>45616134</v>
      </c>
      <c r="K32" s="171">
        <v>1673848</v>
      </c>
      <c r="L32" s="172">
        <f t="shared" si="0"/>
        <v>43942286</v>
      </c>
      <c r="M32" s="158">
        <v>0.95841744045215993</v>
      </c>
      <c r="N32" s="172">
        <f t="shared" si="1"/>
        <v>42115053.275736779</v>
      </c>
      <c r="O32" s="132">
        <f t="shared" ref="O32:O40" si="2">N32/N31-1</f>
        <v>2.1760703949874394E-2</v>
      </c>
      <c r="P32" s="132">
        <f>N32/'1 - Net Operating Revenues'!R35</f>
        <v>0.6835972056547629</v>
      </c>
    </row>
    <row r="33" spans="2:16" ht="24.95" customHeight="1" x14ac:dyDescent="0.2">
      <c r="I33" s="160">
        <v>2014</v>
      </c>
      <c r="J33" s="116">
        <v>52916083</v>
      </c>
      <c r="K33" s="171">
        <v>7792199</v>
      </c>
      <c r="L33" s="172">
        <f t="shared" si="0"/>
        <v>45123884</v>
      </c>
      <c r="M33" s="158">
        <v>0.94540241328501451</v>
      </c>
      <c r="N33" s="172">
        <f t="shared" si="1"/>
        <v>42660228.830393054</v>
      </c>
      <c r="O33" s="132">
        <f t="shared" si="2"/>
        <v>1.2944909533578963E-2</v>
      </c>
      <c r="P33" s="132">
        <f>N33/'1 - Net Operating Revenues'!R36</f>
        <v>0.67311985664974505</v>
      </c>
    </row>
    <row r="34" spans="2:16" ht="24.95" customHeight="1" x14ac:dyDescent="0.2">
      <c r="I34" s="160">
        <v>2015</v>
      </c>
      <c r="J34" s="116">
        <v>54700163</v>
      </c>
      <c r="K34" s="171">
        <v>7629246</v>
      </c>
      <c r="L34" s="172">
        <f t="shared" si="0"/>
        <v>47070917</v>
      </c>
      <c r="M34" s="158">
        <v>0.93025078369905967</v>
      </c>
      <c r="N34" s="172">
        <f t="shared" si="1"/>
        <v>43787757.428683393</v>
      </c>
      <c r="O34" s="132">
        <f t="shared" si="2"/>
        <v>2.6430439526546445E-2</v>
      </c>
      <c r="P34" s="132">
        <f>N34/'1 - Net Operating Revenues'!R37</f>
        <v>0.72695736755317186</v>
      </c>
    </row>
    <row r="35" spans="2:16" ht="24.95" customHeight="1" x14ac:dyDescent="0.2">
      <c r="I35" s="160">
        <v>2016</v>
      </c>
      <c r="J35" s="116">
        <v>56476430</v>
      </c>
      <c r="K35" s="171">
        <v>7626401</v>
      </c>
      <c r="L35" s="172">
        <f t="shared" si="0"/>
        <v>48850029</v>
      </c>
      <c r="M35" s="158">
        <v>0.92481495909622136</v>
      </c>
      <c r="N35" s="172">
        <f t="shared" si="1"/>
        <v>45177237.57148423</v>
      </c>
      <c r="O35" s="132">
        <f t="shared" si="2"/>
        <v>3.1732160411819921E-2</v>
      </c>
      <c r="P35" s="132">
        <f>N35/'1 - Net Operating Revenues'!R38</f>
        <v>0.70014078626093268</v>
      </c>
    </row>
    <row r="36" spans="2:16" ht="24.95" customHeight="1" x14ac:dyDescent="0.2">
      <c r="I36" s="160">
        <v>2017</v>
      </c>
      <c r="J36" s="116">
        <v>58126948</v>
      </c>
      <c r="K36" s="171">
        <v>7384002</v>
      </c>
      <c r="L36" s="172">
        <f t="shared" si="0"/>
        <v>50742946</v>
      </c>
      <c r="M36" s="158">
        <v>0.91132437619961615</v>
      </c>
      <c r="N36" s="172">
        <f t="shared" si="1"/>
        <v>46243283.609980807</v>
      </c>
      <c r="O36" s="132">
        <f t="shared" si="2"/>
        <v>2.3596972630514745E-2</v>
      </c>
      <c r="P36" s="132">
        <f>N36/'1 - Net Operating Revenues'!R39</f>
        <v>0.68482745037185433</v>
      </c>
    </row>
    <row r="37" spans="2:16" ht="24.95" customHeight="1" x14ac:dyDescent="0.2">
      <c r="I37" s="160">
        <v>2018</v>
      </c>
      <c r="J37" s="116">
        <v>60609952</v>
      </c>
      <c r="K37" s="171">
        <v>7745831</v>
      </c>
      <c r="L37" s="172">
        <f t="shared" si="0"/>
        <v>52864121</v>
      </c>
      <c r="M37" s="158">
        <v>0.88913857677902619</v>
      </c>
      <c r="N37" s="172">
        <f t="shared" si="1"/>
        <v>47003529.308614232</v>
      </c>
      <c r="O37" s="132">
        <f t="shared" si="2"/>
        <v>1.6440132258889628E-2</v>
      </c>
      <c r="P37" s="132">
        <f>N37/'1 - Net Operating Revenues'!R40</f>
        <v>0.69500226101345464</v>
      </c>
    </row>
    <row r="38" spans="2:16" ht="24.95" customHeight="1" x14ac:dyDescent="0.2">
      <c r="I38" s="160">
        <v>2019</v>
      </c>
      <c r="J38" s="116">
        <v>62596769</v>
      </c>
      <c r="K38" s="171">
        <v>7538619</v>
      </c>
      <c r="L38" s="172">
        <f t="shared" si="0"/>
        <v>55058150</v>
      </c>
      <c r="M38" s="158">
        <v>0.86076867295141402</v>
      </c>
      <c r="N38" s="172">
        <f t="shared" si="1"/>
        <v>47392330.710659899</v>
      </c>
      <c r="O38" s="132">
        <f t="shared" si="2"/>
        <v>8.2717491168138313E-3</v>
      </c>
      <c r="P38" s="132">
        <f>N38/'1 - Net Operating Revenues'!R41</f>
        <v>0.68257922304080076</v>
      </c>
    </row>
    <row r="39" spans="2:16" ht="24.95" customHeight="1" x14ac:dyDescent="0.2">
      <c r="I39" s="160">
        <v>2020</v>
      </c>
      <c r="J39" s="116">
        <v>64176448</v>
      </c>
      <c r="K39" s="171">
        <v>7336811</v>
      </c>
      <c r="L39" s="172">
        <f t="shared" si="0"/>
        <v>56839637</v>
      </c>
      <c r="M39" s="158">
        <v>0.84483985765124558</v>
      </c>
      <c r="N39" s="172">
        <f t="shared" si="1"/>
        <v>48020390.832028471</v>
      </c>
      <c r="O39" s="132">
        <f t="shared" si="2"/>
        <v>1.3252357753894994E-2</v>
      </c>
      <c r="P39" s="132">
        <f>N39/'1 - Net Operating Revenues'!R42</f>
        <v>0.67976387311071462</v>
      </c>
    </row>
    <row r="40" spans="2:16" ht="24.95" customHeight="1" x14ac:dyDescent="0.25">
      <c r="B40" s="4"/>
      <c r="C40" s="4"/>
      <c r="D40" s="4"/>
      <c r="E40" s="3"/>
      <c r="F40" s="3"/>
      <c r="G40" s="3"/>
      <c r="I40" s="160">
        <v>2021</v>
      </c>
      <c r="J40" s="116">
        <v>66315192</v>
      </c>
      <c r="K40" s="171">
        <v>7157289</v>
      </c>
      <c r="L40" s="172">
        <f>J40-K40</f>
        <v>59157903</v>
      </c>
      <c r="M40" s="158">
        <v>0.83503341540626097</v>
      </c>
      <c r="N40" s="172">
        <f t="shared" si="1"/>
        <v>49398825.790362291</v>
      </c>
      <c r="O40" s="132">
        <f t="shared" si="2"/>
        <v>2.8705200737650705E-2</v>
      </c>
      <c r="P40" s="132">
        <f>N40/'1 - Net Operating Revenues'!R43</f>
        <v>0.67445607823612119</v>
      </c>
    </row>
    <row r="41" spans="2:16" ht="15" x14ac:dyDescent="0.25">
      <c r="B41" s="4"/>
      <c r="C41" s="4"/>
      <c r="D41" s="4"/>
      <c r="E41" s="3"/>
      <c r="F41" s="3"/>
      <c r="G41" s="3"/>
      <c r="I41" s="167" t="s">
        <v>132</v>
      </c>
      <c r="J41" s="97"/>
      <c r="K41" s="97"/>
      <c r="L41" s="97"/>
      <c r="M41" s="48"/>
      <c r="N41" s="48"/>
      <c r="O41" s="48"/>
      <c r="P41" s="48"/>
    </row>
    <row r="42" spans="2:16" ht="19.5" customHeight="1" x14ac:dyDescent="0.25">
      <c r="B42" s="4"/>
      <c r="C42" s="4"/>
      <c r="D42" s="4"/>
      <c r="E42" s="3"/>
      <c r="F42" s="3"/>
      <c r="G42" s="3"/>
      <c r="I42" s="3"/>
    </row>
  </sheetData>
  <sheetProtection algorithmName="SHA-512" hashValue="wK1/7pgjqO15bPNR2XRNVF3wb8pFMq0vaDsWuC6S7lltIJiTGBhArh9Td0XGYfgaEbYcr5BqMZ69V0EMaKqPIw==" saltValue="tK5UyGHpqV1QPe2wl05H5w==" spinCount="100000" sheet="1" objects="1" scenarios="1"/>
  <conditionalFormatting sqref="N30:N40">
    <cfRule type="dataBar" priority="7">
      <dataBar>
        <cfvo type="min"/>
        <cfvo type="max"/>
        <color rgb="FF638EC6"/>
      </dataBar>
      <extLst>
        <ext xmlns:x14="http://schemas.microsoft.com/office/spreadsheetml/2009/9/main" uri="{B025F937-C7B1-47D3-B67F-A62EFF666E3E}">
          <x14:id>{2A92C3BC-1F93-47C4-BC8E-346A1B3EA4DF}</x14:id>
        </ext>
      </extLst>
    </cfRule>
  </conditionalFormatting>
  <conditionalFormatting sqref="P30:P40">
    <cfRule type="dataBar" priority="6">
      <dataBar>
        <cfvo type="min"/>
        <cfvo type="max"/>
        <color rgb="FF008AEF"/>
      </dataBar>
      <extLst>
        <ext xmlns:x14="http://schemas.microsoft.com/office/spreadsheetml/2009/9/main" uri="{B025F937-C7B1-47D3-B67F-A62EFF666E3E}">
          <x14:id>{D76BEB5B-973F-45A6-8C87-B87393D66165}</x14:id>
        </ext>
      </extLst>
    </cfRule>
  </conditionalFormatting>
  <conditionalFormatting sqref="O30:O40">
    <cfRule type="dataBar" priority="5">
      <dataBar>
        <cfvo type="min"/>
        <cfvo type="max"/>
        <color rgb="FF63C384"/>
      </dataBar>
      <extLst>
        <ext xmlns:x14="http://schemas.microsoft.com/office/spreadsheetml/2009/9/main" uri="{B025F937-C7B1-47D3-B67F-A62EFF666E3E}">
          <x14:id>{B4EE7094-F9F4-44C3-BC1C-60E34A571841}</x14:id>
        </ext>
      </extLst>
    </cfRule>
  </conditionalFormatting>
  <conditionalFormatting sqref="L30:L40">
    <cfRule type="dataBar" priority="1">
      <dataBar>
        <cfvo type="min"/>
        <cfvo type="max"/>
        <color theme="8" tint="0.39997558519241921"/>
      </dataBar>
      <extLst>
        <ext xmlns:x14="http://schemas.microsoft.com/office/spreadsheetml/2009/9/main" uri="{B025F937-C7B1-47D3-B67F-A62EFF666E3E}">
          <x14:id>{F2FC54C8-1A45-48CB-9BD5-BB9EC24F12E7}</x14:id>
        </ext>
      </extLst>
    </cfRule>
  </conditionalFormatting>
  <pageMargins left="0.25" right="0.25" top="0.75" bottom="0.75" header="0.3" footer="0.3"/>
  <pageSetup scale="5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2A92C3BC-1F93-47C4-BC8E-346A1B3EA4DF}">
            <x14:dataBar minLength="0" maxLength="100" border="1" negativeBarBorderColorSameAsPositive="0">
              <x14:cfvo type="autoMin"/>
              <x14:cfvo type="autoMax"/>
              <x14:borderColor rgb="FF638EC6"/>
              <x14:negativeFillColor rgb="FFFF0000"/>
              <x14:negativeBorderColor rgb="FFFF0000"/>
              <x14:axisColor rgb="FF000000"/>
            </x14:dataBar>
          </x14:cfRule>
          <xm:sqref>N30:N40</xm:sqref>
        </x14:conditionalFormatting>
        <x14:conditionalFormatting xmlns:xm="http://schemas.microsoft.com/office/excel/2006/main">
          <x14:cfRule type="dataBar" id="{D76BEB5B-973F-45A6-8C87-B87393D66165}">
            <x14:dataBar minLength="0" maxLength="100" border="1" negativeBarBorderColorSameAsPositive="0">
              <x14:cfvo type="autoMin"/>
              <x14:cfvo type="autoMax"/>
              <x14:borderColor rgb="FF008AEF"/>
              <x14:negativeFillColor rgb="FFFF0000"/>
              <x14:negativeBorderColor rgb="FFFF0000"/>
              <x14:axisColor rgb="FF000000"/>
            </x14:dataBar>
          </x14:cfRule>
          <xm:sqref>P30:P40</xm:sqref>
        </x14:conditionalFormatting>
        <x14:conditionalFormatting xmlns:xm="http://schemas.microsoft.com/office/excel/2006/main">
          <x14:cfRule type="dataBar" id="{B4EE7094-F9F4-44C3-BC1C-60E34A571841}">
            <x14:dataBar minLength="0" maxLength="100" border="1" negativeBarBorderColorSameAsPositive="0">
              <x14:cfvo type="autoMin"/>
              <x14:cfvo type="autoMax"/>
              <x14:borderColor rgb="FF63C384"/>
              <x14:negativeFillColor rgb="FFFF0000"/>
              <x14:negativeBorderColor rgb="FFFF0000"/>
              <x14:axisColor rgb="FF000000"/>
            </x14:dataBar>
          </x14:cfRule>
          <xm:sqref>O30:O40</xm:sqref>
        </x14:conditionalFormatting>
        <x14:conditionalFormatting xmlns:xm="http://schemas.microsoft.com/office/excel/2006/main">
          <x14:cfRule type="dataBar" id="{F2FC54C8-1A45-48CB-9BD5-BB9EC24F12E7}">
            <x14:dataBar minLength="0" maxLength="100" border="1" negativeBarBorderColorSameAsPositive="0">
              <x14:cfvo type="autoMin"/>
              <x14:cfvo type="autoMax"/>
              <x14:borderColor theme="8" tint="0.59999389629810485"/>
              <x14:negativeFillColor rgb="FFFF0000"/>
              <x14:negativeBorderColor rgb="FFFF0000"/>
              <x14:axisColor rgb="FF000000"/>
            </x14:dataBar>
          </x14:cfRule>
          <xm:sqref>L30:L40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Y79"/>
  <sheetViews>
    <sheetView showGridLines="0" zoomScale="55" zoomScaleNormal="55" workbookViewId="0">
      <selection activeCell="L38" sqref="L38"/>
    </sheetView>
  </sheetViews>
  <sheetFormatPr defaultRowHeight="14.25" x14ac:dyDescent="0.2"/>
  <cols>
    <col min="1" max="1" width="3.375" customWidth="1"/>
    <col min="2" max="4" width="18.625" customWidth="1"/>
    <col min="5" max="5" width="15.5" customWidth="1"/>
    <col min="6" max="6" width="13" customWidth="1"/>
    <col min="7" max="7" width="12.125" customWidth="1"/>
    <col min="8" max="8" width="30.125" customWidth="1"/>
    <col min="9" max="9" width="3.5" customWidth="1"/>
    <col min="10" max="10" width="11.625" customWidth="1"/>
    <col min="11" max="11" width="17.875" customWidth="1"/>
    <col min="12" max="12" width="16.125" customWidth="1"/>
    <col min="13" max="14" width="16.5" customWidth="1"/>
    <col min="15" max="15" width="9.625" customWidth="1"/>
    <col min="16" max="16" width="15.125" customWidth="1"/>
    <col min="17" max="17" width="15.375" customWidth="1"/>
    <col min="18" max="18" width="16.5" customWidth="1"/>
    <col min="19" max="19" width="18.125" customWidth="1"/>
    <col min="20" max="20" width="20.125" customWidth="1"/>
    <col min="21" max="21" width="19.625" customWidth="1"/>
    <col min="22" max="22" width="16.5" customWidth="1"/>
    <col min="23" max="23" width="17.625" customWidth="1"/>
    <col min="24" max="24" width="16.625" customWidth="1"/>
    <col min="25" max="25" width="1.375" customWidth="1"/>
  </cols>
  <sheetData>
    <row r="1" spans="2:24" ht="21" thickBot="1" x14ac:dyDescent="0.35">
      <c r="B1" s="36" t="s">
        <v>129</v>
      </c>
      <c r="C1" s="4"/>
      <c r="D1" s="4"/>
      <c r="E1" s="3"/>
      <c r="F1" s="3"/>
      <c r="G1" s="3"/>
      <c r="H1" s="3"/>
      <c r="I1" s="3"/>
      <c r="J1" s="3"/>
      <c r="K1" s="3"/>
      <c r="L1" s="3"/>
    </row>
    <row r="2" spans="2:24" ht="17.25" customHeight="1" thickTop="1" thickBot="1" x14ac:dyDescent="0.3">
      <c r="B2" s="6"/>
      <c r="C2" s="6"/>
      <c r="D2" s="6"/>
      <c r="E2" s="7"/>
      <c r="F2" s="7"/>
      <c r="G2" s="7"/>
      <c r="H2" s="7"/>
      <c r="I2" s="7"/>
      <c r="J2" s="7"/>
      <c r="K2" s="7"/>
      <c r="L2" s="7"/>
      <c r="M2" s="7"/>
      <c r="N2" s="7"/>
      <c r="O2" s="7"/>
      <c r="P2" s="7"/>
      <c r="Q2" s="7"/>
      <c r="R2" s="7"/>
      <c r="S2" s="7"/>
      <c r="T2" s="7"/>
      <c r="U2" s="7"/>
      <c r="V2" s="7"/>
      <c r="W2" s="7"/>
      <c r="X2" s="7"/>
    </row>
    <row r="3" spans="2:24" ht="25.5" customHeight="1" thickBot="1" x14ac:dyDescent="0.25">
      <c r="B3" s="257" t="s">
        <v>5</v>
      </c>
      <c r="C3" s="255" t="s">
        <v>69</v>
      </c>
      <c r="D3" s="256" t="s">
        <v>37</v>
      </c>
      <c r="E3" s="3"/>
      <c r="F3" s="3"/>
      <c r="G3" s="3"/>
      <c r="H3" s="3"/>
      <c r="I3" s="3"/>
      <c r="J3" s="3"/>
      <c r="K3" s="3"/>
      <c r="L3" s="3"/>
    </row>
    <row r="4" spans="2:24" ht="15" x14ac:dyDescent="0.25">
      <c r="B4" s="4"/>
      <c r="C4" s="4"/>
      <c r="D4" s="4"/>
      <c r="E4" s="3"/>
      <c r="F4" s="3"/>
      <c r="G4" s="3"/>
      <c r="H4" s="3"/>
      <c r="I4" s="3"/>
      <c r="J4" s="3"/>
      <c r="K4" s="3"/>
      <c r="L4" s="3"/>
    </row>
    <row r="5" spans="2:24" ht="15" x14ac:dyDescent="0.25">
      <c r="B5" s="4"/>
      <c r="C5" s="4"/>
      <c r="D5" s="4"/>
      <c r="E5" s="3"/>
      <c r="F5" s="3"/>
      <c r="G5" s="3"/>
      <c r="H5" s="3"/>
      <c r="I5" s="3"/>
      <c r="J5" s="3"/>
      <c r="K5" s="3"/>
      <c r="L5" s="3"/>
    </row>
    <row r="6" spans="2:24" ht="15" x14ac:dyDescent="0.25">
      <c r="B6" s="4"/>
      <c r="C6" s="4"/>
      <c r="D6" s="4"/>
      <c r="E6" s="3"/>
      <c r="F6" s="3"/>
      <c r="G6" s="3"/>
      <c r="H6" s="3"/>
      <c r="I6" s="3"/>
      <c r="J6" s="3"/>
      <c r="K6" s="3"/>
      <c r="L6" s="3"/>
    </row>
    <row r="7" spans="2:24" ht="15" x14ac:dyDescent="0.25">
      <c r="B7" s="4"/>
      <c r="C7" s="4"/>
      <c r="D7" s="4"/>
      <c r="E7" s="3"/>
      <c r="F7" s="3"/>
      <c r="G7" s="3"/>
      <c r="H7" s="3"/>
      <c r="I7" s="3"/>
      <c r="J7" s="3"/>
      <c r="K7" s="3"/>
      <c r="L7" s="3"/>
    </row>
    <row r="8" spans="2:24" ht="15" x14ac:dyDescent="0.25">
      <c r="B8" s="4"/>
      <c r="C8" s="4"/>
      <c r="D8" s="4"/>
      <c r="E8" s="3"/>
      <c r="F8" s="3"/>
      <c r="G8" s="3"/>
      <c r="H8" s="3"/>
      <c r="I8" s="3"/>
      <c r="J8" s="3"/>
      <c r="K8" s="3"/>
      <c r="L8" s="3"/>
    </row>
    <row r="9" spans="2:24" ht="15" x14ac:dyDescent="0.25">
      <c r="B9" s="4"/>
      <c r="C9" s="4"/>
      <c r="D9" s="4"/>
      <c r="E9" s="3"/>
      <c r="F9" s="3"/>
      <c r="G9" s="3"/>
      <c r="H9" s="3"/>
      <c r="I9" s="3"/>
      <c r="J9" s="3"/>
      <c r="K9" s="3"/>
      <c r="L9" s="3"/>
    </row>
    <row r="10" spans="2:24" ht="15" x14ac:dyDescent="0.25">
      <c r="B10" s="4"/>
      <c r="C10" s="4"/>
      <c r="D10" s="4"/>
      <c r="E10" s="3"/>
      <c r="F10" s="3"/>
      <c r="G10" s="3"/>
      <c r="H10" s="3"/>
      <c r="I10" s="3"/>
      <c r="J10" s="3"/>
      <c r="K10" s="3"/>
      <c r="L10" s="3"/>
    </row>
    <row r="11" spans="2:24" ht="15" x14ac:dyDescent="0.25">
      <c r="B11" s="4"/>
      <c r="C11" s="4"/>
      <c r="D11" s="4"/>
      <c r="E11" s="3"/>
      <c r="F11" s="3"/>
      <c r="G11" s="3"/>
      <c r="H11" s="3"/>
      <c r="I11" s="3"/>
      <c r="J11" s="3"/>
      <c r="K11" s="3"/>
      <c r="L11" s="3"/>
    </row>
    <row r="12" spans="2:24" ht="15" x14ac:dyDescent="0.25">
      <c r="B12" s="4"/>
      <c r="C12" s="4"/>
      <c r="D12" s="4"/>
      <c r="E12" s="3"/>
      <c r="F12" s="3"/>
      <c r="G12" s="3"/>
      <c r="H12" s="3"/>
      <c r="I12" s="3"/>
      <c r="J12" s="3"/>
      <c r="K12" s="3"/>
      <c r="L12" s="3"/>
    </row>
    <row r="13" spans="2:24" ht="15" x14ac:dyDescent="0.25">
      <c r="B13" s="4"/>
      <c r="C13" s="4"/>
      <c r="D13" s="4"/>
      <c r="E13" s="3"/>
      <c r="F13" s="3"/>
      <c r="G13" s="3"/>
      <c r="H13" s="3"/>
      <c r="I13" s="3"/>
      <c r="J13" s="3"/>
      <c r="K13" s="3"/>
      <c r="L13" s="3"/>
    </row>
    <row r="14" spans="2:24" ht="15" x14ac:dyDescent="0.25">
      <c r="B14" s="4"/>
      <c r="C14" s="4"/>
      <c r="D14" s="4"/>
      <c r="E14" s="3"/>
      <c r="F14" s="3"/>
      <c r="G14" s="3"/>
      <c r="H14" s="3"/>
      <c r="I14" s="3"/>
      <c r="J14" s="3"/>
      <c r="K14" s="3"/>
      <c r="L14" s="3"/>
    </row>
    <row r="15" spans="2:24" ht="15" x14ac:dyDescent="0.25">
      <c r="B15" s="4"/>
      <c r="C15" s="4"/>
      <c r="D15" s="4"/>
      <c r="E15" s="3"/>
      <c r="F15" s="3"/>
      <c r="G15" s="3"/>
      <c r="H15" s="3"/>
      <c r="I15" s="3"/>
      <c r="J15" s="3"/>
      <c r="K15" s="3"/>
      <c r="L15" s="3"/>
    </row>
    <row r="16" spans="2:24" ht="15" x14ac:dyDescent="0.25">
      <c r="B16" s="4"/>
      <c r="C16" s="4"/>
      <c r="D16" s="4"/>
      <c r="E16" s="3"/>
      <c r="F16" s="3"/>
      <c r="G16" s="3"/>
      <c r="H16" s="3"/>
      <c r="I16" s="3"/>
      <c r="J16" s="3"/>
      <c r="K16" s="3"/>
      <c r="L16" s="3"/>
    </row>
    <row r="17" spans="2:25" ht="15" x14ac:dyDescent="0.25">
      <c r="B17" s="4"/>
      <c r="C17" s="4"/>
      <c r="D17" s="4"/>
      <c r="E17" s="3"/>
      <c r="F17" s="3"/>
      <c r="G17" s="3"/>
      <c r="H17" s="3"/>
      <c r="I17" s="3"/>
      <c r="J17" s="3"/>
      <c r="K17" s="3"/>
      <c r="L17" s="3"/>
    </row>
    <row r="18" spans="2:25" ht="15" x14ac:dyDescent="0.25">
      <c r="B18" s="4"/>
      <c r="C18" s="4"/>
      <c r="D18" s="4"/>
      <c r="E18" s="3"/>
      <c r="F18" s="3"/>
      <c r="G18" s="3"/>
      <c r="H18" s="3"/>
      <c r="I18" s="3"/>
      <c r="J18" s="3"/>
      <c r="K18" s="3"/>
      <c r="L18" s="3"/>
    </row>
    <row r="19" spans="2:25" ht="15" x14ac:dyDescent="0.25">
      <c r="B19" s="4"/>
      <c r="C19" s="4"/>
      <c r="D19" s="4"/>
      <c r="E19" s="3"/>
      <c r="F19" s="3"/>
      <c r="G19" s="3"/>
      <c r="H19" s="3"/>
      <c r="I19" s="3"/>
      <c r="J19" s="3"/>
      <c r="K19" s="3"/>
      <c r="L19" s="3"/>
    </row>
    <row r="20" spans="2:25" ht="15" x14ac:dyDescent="0.25">
      <c r="B20" s="4"/>
      <c r="C20" s="4"/>
      <c r="D20" s="4"/>
      <c r="E20" s="3"/>
      <c r="F20" s="3"/>
      <c r="G20" s="3"/>
      <c r="H20" s="3"/>
      <c r="I20" s="3"/>
      <c r="J20" s="3"/>
      <c r="K20" s="3"/>
      <c r="L20" s="3"/>
      <c r="U20" s="40"/>
    </row>
    <row r="21" spans="2:25" ht="15" x14ac:dyDescent="0.25">
      <c r="B21" s="4"/>
      <c r="C21" s="4"/>
      <c r="D21" s="4"/>
      <c r="E21" s="3"/>
      <c r="F21" s="3"/>
      <c r="G21" s="3"/>
      <c r="H21" s="3"/>
      <c r="I21" s="3"/>
      <c r="J21" s="3"/>
      <c r="K21" s="3"/>
      <c r="L21" s="3"/>
    </row>
    <row r="22" spans="2:25" ht="15" x14ac:dyDescent="0.25">
      <c r="B22" s="4"/>
      <c r="C22" s="4"/>
      <c r="D22" s="4"/>
      <c r="E22" s="3"/>
      <c r="F22" s="3"/>
      <c r="G22" s="3"/>
      <c r="H22" s="3"/>
      <c r="I22" s="3"/>
      <c r="J22" s="3"/>
      <c r="K22" s="3"/>
      <c r="L22" s="3"/>
    </row>
    <row r="23" spans="2:25" ht="15" x14ac:dyDescent="0.25">
      <c r="B23" s="4"/>
      <c r="C23" s="4"/>
      <c r="D23" s="4"/>
      <c r="E23" s="3"/>
      <c r="F23" s="3"/>
      <c r="G23" s="3"/>
      <c r="H23" s="3"/>
      <c r="I23" s="3"/>
      <c r="J23" s="3"/>
      <c r="K23" s="3"/>
      <c r="L23" s="3"/>
    </row>
    <row r="24" spans="2:25" ht="15" x14ac:dyDescent="0.25">
      <c r="B24" s="4"/>
      <c r="C24" s="4"/>
      <c r="D24" s="4"/>
      <c r="E24" s="3"/>
      <c r="F24" s="3"/>
      <c r="G24" s="3"/>
      <c r="H24" s="3"/>
      <c r="I24" s="3"/>
      <c r="J24" s="3"/>
      <c r="K24" s="3"/>
      <c r="L24" s="3"/>
    </row>
    <row r="25" spans="2:25" ht="15" x14ac:dyDescent="0.25">
      <c r="B25" s="4"/>
      <c r="C25" s="4"/>
      <c r="D25" s="4"/>
      <c r="E25" s="3"/>
      <c r="F25" s="3"/>
      <c r="G25" s="3"/>
      <c r="H25" s="3"/>
      <c r="I25" s="3"/>
      <c r="J25" s="3"/>
      <c r="K25" s="3"/>
      <c r="L25" s="3"/>
    </row>
    <row r="27" spans="2:25" ht="39" customHeight="1" x14ac:dyDescent="0.25">
      <c r="B27" s="4"/>
      <c r="C27" s="4"/>
      <c r="D27" s="4"/>
      <c r="E27" s="3"/>
      <c r="F27" s="3"/>
      <c r="G27" s="3"/>
      <c r="H27" s="3"/>
      <c r="I27" s="3"/>
    </row>
    <row r="28" spans="2:25" ht="39" customHeight="1" x14ac:dyDescent="0.25">
      <c r="B28" s="4"/>
      <c r="C28" s="4"/>
      <c r="D28" s="4"/>
      <c r="E28" s="3"/>
      <c r="F28" s="3"/>
      <c r="G28" s="3"/>
      <c r="H28" s="3"/>
      <c r="I28" s="3"/>
    </row>
    <row r="29" spans="2:25" ht="68.25" customHeight="1" x14ac:dyDescent="0.2"/>
    <row r="30" spans="2:25" ht="24.75" customHeight="1" x14ac:dyDescent="0.25">
      <c r="J30" s="237" t="s">
        <v>56</v>
      </c>
      <c r="K30" s="238"/>
      <c r="L30" s="39"/>
      <c r="M30" s="39"/>
      <c r="N30" s="97"/>
      <c r="O30" s="239"/>
      <c r="P30" s="97"/>
      <c r="Q30" s="97"/>
      <c r="R30" s="97"/>
      <c r="S30" s="97"/>
      <c r="T30" s="97"/>
      <c r="U30" s="97"/>
      <c r="V30" s="97"/>
      <c r="W30" s="97"/>
      <c r="X30" s="97"/>
      <c r="Y30" s="97"/>
    </row>
    <row r="31" spans="2:25" ht="57" customHeight="1" x14ac:dyDescent="0.25">
      <c r="I31" s="238"/>
      <c r="J31" s="160" t="s">
        <v>0</v>
      </c>
      <c r="K31" s="212" t="s">
        <v>48</v>
      </c>
      <c r="L31" s="212" t="s">
        <v>49</v>
      </c>
      <c r="M31" s="212" t="s">
        <v>50</v>
      </c>
      <c r="N31" s="212" t="s">
        <v>51</v>
      </c>
      <c r="O31" s="212" t="s">
        <v>52</v>
      </c>
      <c r="P31" s="212" t="s">
        <v>71</v>
      </c>
      <c r="Q31" s="212" t="s">
        <v>53</v>
      </c>
      <c r="R31" s="212" t="s">
        <v>76</v>
      </c>
      <c r="S31" s="212" t="s">
        <v>79</v>
      </c>
      <c r="T31" s="212" t="s">
        <v>54</v>
      </c>
      <c r="U31" s="212" t="s">
        <v>30</v>
      </c>
      <c r="V31" s="212" t="s">
        <v>55</v>
      </c>
      <c r="W31" s="212" t="s">
        <v>77</v>
      </c>
      <c r="X31" s="212" t="s">
        <v>78</v>
      </c>
      <c r="Y31" s="97"/>
    </row>
    <row r="32" spans="2:25" ht="24.95" customHeight="1" x14ac:dyDescent="0.25">
      <c r="I32" s="238"/>
      <c r="J32" s="160">
        <v>2011</v>
      </c>
      <c r="K32" s="214">
        <v>40050300</v>
      </c>
      <c r="L32" s="214"/>
      <c r="M32" s="214">
        <f>(K32+L32)*0.025</f>
        <v>1001257.5</v>
      </c>
      <c r="N32" s="214">
        <v>254454</v>
      </c>
      <c r="O32" s="214">
        <v>0</v>
      </c>
      <c r="P32" s="214">
        <f>SUM(K32:O32)</f>
        <v>41306011.5</v>
      </c>
      <c r="Q32" s="214">
        <v>1663008</v>
      </c>
      <c r="R32" s="214">
        <v>83822080</v>
      </c>
      <c r="S32" s="216">
        <f t="shared" ref="S32:S42" si="0">U32-Q32</f>
        <v>40583320</v>
      </c>
      <c r="T32" s="216">
        <f t="shared" ref="T32:T42" si="1">IF(P32&lt;R32,(P32+Q32),R32)</f>
        <v>42969019.5</v>
      </c>
      <c r="U32" s="116">
        <v>42246328</v>
      </c>
      <c r="V32" s="216">
        <f>T32-U32</f>
        <v>722691.5</v>
      </c>
      <c r="W32" s="216">
        <f t="shared" ref="W32:W42" si="2">R32-T32</f>
        <v>40853060.5</v>
      </c>
      <c r="X32" s="132">
        <f t="shared" ref="X32:X42" si="3">W32/R32</f>
        <v>0.4873782719302599</v>
      </c>
      <c r="Y32" s="97"/>
    </row>
    <row r="33" spans="9:25" ht="24.95" customHeight="1" x14ac:dyDescent="0.25">
      <c r="I33" s="238"/>
      <c r="J33" s="160">
        <v>2012</v>
      </c>
      <c r="K33" s="214">
        <f>P32</f>
        <v>41306011.5</v>
      </c>
      <c r="L33" s="214"/>
      <c r="M33" s="214">
        <f t="shared" ref="M33:M42" si="4">(K33+L33)*0.025</f>
        <v>1032650.2875000001</v>
      </c>
      <c r="N33" s="214">
        <v>377546</v>
      </c>
      <c r="O33" s="214">
        <v>0</v>
      </c>
      <c r="P33" s="214">
        <f t="shared" ref="P33:P42" si="5">SUM(K33:O33)</f>
        <v>42716207.787500001</v>
      </c>
      <c r="Q33" s="214">
        <v>1790093</v>
      </c>
      <c r="R33" s="214">
        <v>80015883</v>
      </c>
      <c r="S33" s="216">
        <f t="shared" si="0"/>
        <v>42346668</v>
      </c>
      <c r="T33" s="216">
        <f t="shared" si="1"/>
        <v>44506300.787500001</v>
      </c>
      <c r="U33" s="116">
        <v>44136761</v>
      </c>
      <c r="V33" s="216">
        <f t="shared" ref="V33:V42" si="6">T33-U33</f>
        <v>369539.78750000149</v>
      </c>
      <c r="W33" s="216">
        <f t="shared" si="2"/>
        <v>35509582.212499999</v>
      </c>
      <c r="X33" s="132">
        <f t="shared" si="3"/>
        <v>0.4437816703528723</v>
      </c>
      <c r="Y33" s="97"/>
    </row>
    <row r="34" spans="9:25" ht="24.95" customHeight="1" x14ac:dyDescent="0.25">
      <c r="I34" s="238"/>
      <c r="J34" s="160">
        <v>2013</v>
      </c>
      <c r="K34" s="214">
        <f t="shared" ref="K34:K42" si="7">P33</f>
        <v>42716207.787500001</v>
      </c>
      <c r="L34" s="214"/>
      <c r="M34" s="214">
        <f t="shared" si="4"/>
        <v>1067905.1946875001</v>
      </c>
      <c r="N34" s="214">
        <v>365596</v>
      </c>
      <c r="O34" s="214">
        <v>0</v>
      </c>
      <c r="P34" s="214">
        <f t="shared" si="5"/>
        <v>44149708.982187502</v>
      </c>
      <c r="Q34" s="214">
        <v>1673848</v>
      </c>
      <c r="R34" s="214">
        <v>80366692</v>
      </c>
      <c r="S34" s="216">
        <f t="shared" si="0"/>
        <v>43942286</v>
      </c>
      <c r="T34" s="216">
        <f t="shared" si="1"/>
        <v>45823556.982187502</v>
      </c>
      <c r="U34" s="116">
        <v>45616134</v>
      </c>
      <c r="V34" s="216">
        <f t="shared" si="6"/>
        <v>207422.98218750209</v>
      </c>
      <c r="W34" s="216">
        <f t="shared" si="2"/>
        <v>34543135.017812498</v>
      </c>
      <c r="X34" s="132">
        <f t="shared" si="3"/>
        <v>0.42981904764491857</v>
      </c>
      <c r="Y34" s="97"/>
    </row>
    <row r="35" spans="9:25" ht="24.95" customHeight="1" x14ac:dyDescent="0.25">
      <c r="I35" s="238"/>
      <c r="J35" s="160">
        <v>2014</v>
      </c>
      <c r="K35" s="214">
        <f t="shared" si="7"/>
        <v>44149708.982187502</v>
      </c>
      <c r="L35" s="214"/>
      <c r="M35" s="214">
        <f t="shared" si="4"/>
        <v>1103742.7245546875</v>
      </c>
      <c r="N35" s="214">
        <v>362549</v>
      </c>
      <c r="O35" s="214">
        <v>0</v>
      </c>
      <c r="P35" s="214">
        <f t="shared" si="5"/>
        <v>45616000.70674219</v>
      </c>
      <c r="Q35" s="214">
        <v>7792199</v>
      </c>
      <c r="R35" s="214">
        <v>81913441</v>
      </c>
      <c r="S35" s="216">
        <f t="shared" si="0"/>
        <v>45123884</v>
      </c>
      <c r="T35" s="216">
        <f t="shared" si="1"/>
        <v>53408199.70674219</v>
      </c>
      <c r="U35" s="116">
        <v>52916083</v>
      </c>
      <c r="V35" s="216">
        <f t="shared" si="6"/>
        <v>492116.70674218982</v>
      </c>
      <c r="W35" s="216">
        <f t="shared" si="2"/>
        <v>28505241.29325781</v>
      </c>
      <c r="X35" s="132">
        <f t="shared" si="3"/>
        <v>0.34799223357321551</v>
      </c>
      <c r="Y35" s="97"/>
    </row>
    <row r="36" spans="9:25" ht="24.95" customHeight="1" x14ac:dyDescent="0.25">
      <c r="I36" s="238"/>
      <c r="J36" s="160">
        <v>2015</v>
      </c>
      <c r="K36" s="214">
        <f t="shared" si="7"/>
        <v>45616000.70674219</v>
      </c>
      <c r="L36" s="214"/>
      <c r="M36" s="214">
        <f t="shared" si="4"/>
        <v>1140400.0176685548</v>
      </c>
      <c r="N36" s="214">
        <v>434274</v>
      </c>
      <c r="O36" s="214">
        <v>0</v>
      </c>
      <c r="P36" s="214">
        <f t="shared" si="5"/>
        <v>47190674.724410743</v>
      </c>
      <c r="Q36" s="214">
        <v>7629246</v>
      </c>
      <c r="R36" s="214">
        <v>87660517</v>
      </c>
      <c r="S36" s="216">
        <f t="shared" si="0"/>
        <v>47070917</v>
      </c>
      <c r="T36" s="216">
        <f t="shared" si="1"/>
        <v>54819920.724410743</v>
      </c>
      <c r="U36" s="116">
        <v>54700163</v>
      </c>
      <c r="V36" s="216">
        <f t="shared" si="6"/>
        <v>119757.72441074252</v>
      </c>
      <c r="W36" s="216">
        <f t="shared" si="2"/>
        <v>32840596.275589257</v>
      </c>
      <c r="X36" s="132">
        <f t="shared" si="3"/>
        <v>0.37463384200197286</v>
      </c>
      <c r="Y36" s="97"/>
    </row>
    <row r="37" spans="9:25" ht="24.95" customHeight="1" x14ac:dyDescent="0.25">
      <c r="I37" s="238"/>
      <c r="J37" s="160">
        <v>2016</v>
      </c>
      <c r="K37" s="214">
        <f t="shared" si="7"/>
        <v>47190674.724410743</v>
      </c>
      <c r="L37" s="214"/>
      <c r="M37" s="214">
        <f t="shared" si="4"/>
        <v>1179766.8681102686</v>
      </c>
      <c r="N37" s="214">
        <v>631476</v>
      </c>
      <c r="O37" s="214">
        <v>0</v>
      </c>
      <c r="P37" s="214">
        <f t="shared" si="5"/>
        <v>49001917.592521012</v>
      </c>
      <c r="Q37" s="214">
        <v>7626401</v>
      </c>
      <c r="R37" s="214">
        <v>90798118</v>
      </c>
      <c r="S37" s="216">
        <f t="shared" si="0"/>
        <v>48850029</v>
      </c>
      <c r="T37" s="216">
        <f t="shared" si="1"/>
        <v>56628318.592521012</v>
      </c>
      <c r="U37" s="116">
        <v>56476430</v>
      </c>
      <c r="V37" s="216">
        <f t="shared" si="6"/>
        <v>151888.59252101183</v>
      </c>
      <c r="W37" s="216">
        <f t="shared" si="2"/>
        <v>34169799.407478988</v>
      </c>
      <c r="X37" s="132">
        <f t="shared" si="3"/>
        <v>0.37632717681966699</v>
      </c>
      <c r="Y37" s="97"/>
    </row>
    <row r="38" spans="9:25" ht="24.95" customHeight="1" x14ac:dyDescent="0.25">
      <c r="I38" s="238"/>
      <c r="J38" s="160">
        <v>2017</v>
      </c>
      <c r="K38" s="214">
        <f t="shared" si="7"/>
        <v>49001917.592521012</v>
      </c>
      <c r="L38" s="214">
        <v>17765</v>
      </c>
      <c r="M38" s="214">
        <f t="shared" si="4"/>
        <v>1225492.0648130253</v>
      </c>
      <c r="N38" s="214">
        <v>898607</v>
      </c>
      <c r="O38" s="214">
        <v>0</v>
      </c>
      <c r="P38" s="214">
        <f t="shared" si="5"/>
        <v>51143781.657334037</v>
      </c>
      <c r="Q38" s="214">
        <v>7384002</v>
      </c>
      <c r="R38" s="214">
        <v>93692696</v>
      </c>
      <c r="S38" s="216">
        <f t="shared" si="0"/>
        <v>50742946</v>
      </c>
      <c r="T38" s="216">
        <f t="shared" si="1"/>
        <v>58527783.657334037</v>
      </c>
      <c r="U38" s="116">
        <v>58126948</v>
      </c>
      <c r="V38" s="216">
        <f t="shared" si="6"/>
        <v>400835.65733403713</v>
      </c>
      <c r="W38" s="216">
        <f t="shared" si="2"/>
        <v>35164912.342665963</v>
      </c>
      <c r="X38" s="132">
        <f t="shared" si="3"/>
        <v>0.37532181102640022</v>
      </c>
      <c r="Y38" s="97"/>
    </row>
    <row r="39" spans="9:25" ht="24.95" customHeight="1" x14ac:dyDescent="0.25">
      <c r="I39" s="238"/>
      <c r="J39" s="160">
        <v>2018</v>
      </c>
      <c r="K39" s="214">
        <f t="shared" si="7"/>
        <v>51143781.657334037</v>
      </c>
      <c r="L39" s="214">
        <v>25071</v>
      </c>
      <c r="M39" s="214">
        <f t="shared" si="4"/>
        <v>1279221.316433351</v>
      </c>
      <c r="N39" s="214">
        <v>845923</v>
      </c>
      <c r="O39" s="214">
        <v>0</v>
      </c>
      <c r="P39" s="214">
        <f t="shared" si="5"/>
        <v>53293996.973767385</v>
      </c>
      <c r="Q39" s="214">
        <v>7745832</v>
      </c>
      <c r="R39" s="214">
        <v>99950449</v>
      </c>
      <c r="S39" s="216">
        <f t="shared" si="0"/>
        <v>52864120</v>
      </c>
      <c r="T39" s="216">
        <f t="shared" si="1"/>
        <v>61039828.973767385</v>
      </c>
      <c r="U39" s="116">
        <v>60609952</v>
      </c>
      <c r="V39" s="216">
        <f t="shared" si="6"/>
        <v>429876.97376738489</v>
      </c>
      <c r="W39" s="216">
        <f t="shared" si="2"/>
        <v>38910620.026232615</v>
      </c>
      <c r="X39" s="132">
        <f t="shared" si="3"/>
        <v>0.38929910186028893</v>
      </c>
      <c r="Y39" s="97"/>
    </row>
    <row r="40" spans="9:25" ht="24.95" customHeight="1" x14ac:dyDescent="0.25">
      <c r="I40" s="238"/>
      <c r="J40" s="160">
        <v>2019</v>
      </c>
      <c r="K40" s="214">
        <f t="shared" si="7"/>
        <v>53293996.973767385</v>
      </c>
      <c r="L40" s="214"/>
      <c r="M40" s="214">
        <f t="shared" si="4"/>
        <v>1332349.9243441848</v>
      </c>
      <c r="N40" s="214">
        <v>580235</v>
      </c>
      <c r="O40" s="214">
        <v>0</v>
      </c>
      <c r="P40" s="214">
        <f t="shared" si="5"/>
        <v>55206581.898111567</v>
      </c>
      <c r="Q40" s="214">
        <v>7538619</v>
      </c>
      <c r="R40" s="214">
        <v>106602127</v>
      </c>
      <c r="S40" s="216">
        <f t="shared" si="0"/>
        <v>55058150</v>
      </c>
      <c r="T40" s="216">
        <f t="shared" si="1"/>
        <v>62745200.898111567</v>
      </c>
      <c r="U40" s="116">
        <v>62596769</v>
      </c>
      <c r="V40" s="216">
        <f t="shared" si="6"/>
        <v>148431.8981115669</v>
      </c>
      <c r="W40" s="216">
        <f t="shared" si="2"/>
        <v>43856926.101888433</v>
      </c>
      <c r="X40" s="132">
        <f t="shared" si="3"/>
        <v>0.41140760823551331</v>
      </c>
      <c r="Y40" s="97"/>
    </row>
    <row r="41" spans="9:25" ht="24.95" customHeight="1" x14ac:dyDescent="0.25">
      <c r="I41" s="238"/>
      <c r="J41" s="160">
        <v>2020</v>
      </c>
      <c r="K41" s="214">
        <f t="shared" si="7"/>
        <v>55206581.898111567</v>
      </c>
      <c r="L41" s="214"/>
      <c r="M41" s="214">
        <f t="shared" si="4"/>
        <v>1380164.5474527893</v>
      </c>
      <c r="N41" s="214">
        <v>536363</v>
      </c>
      <c r="O41" s="214">
        <v>0</v>
      </c>
      <c r="P41" s="214">
        <f t="shared" si="5"/>
        <v>57123109.445564359</v>
      </c>
      <c r="Q41" s="214">
        <v>7336812</v>
      </c>
      <c r="R41" s="214">
        <v>109441421</v>
      </c>
      <c r="S41" s="216">
        <f t="shared" si="0"/>
        <v>56839636</v>
      </c>
      <c r="T41" s="216">
        <f t="shared" si="1"/>
        <v>64459921.445564359</v>
      </c>
      <c r="U41" s="116">
        <v>64176448</v>
      </c>
      <c r="V41" s="216">
        <f t="shared" si="6"/>
        <v>283473.44556435943</v>
      </c>
      <c r="W41" s="216">
        <f t="shared" si="2"/>
        <v>44981499.554435641</v>
      </c>
      <c r="X41" s="132">
        <f t="shared" si="3"/>
        <v>0.41100982738917141</v>
      </c>
      <c r="Y41" s="97"/>
    </row>
    <row r="42" spans="9:25" ht="24.95" customHeight="1" x14ac:dyDescent="0.25">
      <c r="I42" s="238"/>
      <c r="J42" s="160">
        <v>2021</v>
      </c>
      <c r="K42" s="214">
        <f t="shared" si="7"/>
        <v>57123109.445564359</v>
      </c>
      <c r="L42" s="214"/>
      <c r="M42" s="214">
        <f t="shared" si="4"/>
        <v>1428077.7361391091</v>
      </c>
      <c r="N42" s="214">
        <v>646133</v>
      </c>
      <c r="O42" s="214">
        <v>0</v>
      </c>
      <c r="P42" s="214">
        <f t="shared" si="5"/>
        <v>59197320.181703471</v>
      </c>
      <c r="Q42" s="214">
        <v>7157289</v>
      </c>
      <c r="R42" s="214">
        <v>114494462</v>
      </c>
      <c r="S42" s="216">
        <f t="shared" si="0"/>
        <v>59157903</v>
      </c>
      <c r="T42" s="216">
        <f t="shared" si="1"/>
        <v>66354609.181703471</v>
      </c>
      <c r="U42" s="116">
        <v>66315192</v>
      </c>
      <c r="V42" s="216">
        <f t="shared" si="6"/>
        <v>39417.181703470647</v>
      </c>
      <c r="W42" s="216">
        <f t="shared" si="2"/>
        <v>48139852.818296529</v>
      </c>
      <c r="X42" s="132">
        <f t="shared" si="3"/>
        <v>0.42045573189641722</v>
      </c>
      <c r="Y42" s="97"/>
    </row>
    <row r="43" spans="9:25" ht="23.25" customHeight="1" x14ac:dyDescent="0.2">
      <c r="J43" s="119" t="s">
        <v>133</v>
      </c>
      <c r="V43" s="46"/>
    </row>
    <row r="44" spans="9:25" ht="18" x14ac:dyDescent="0.2">
      <c r="J44" s="42" t="s">
        <v>57</v>
      </c>
      <c r="K44" s="48"/>
      <c r="L44" s="48"/>
      <c r="M44" s="48"/>
      <c r="N44" s="48"/>
      <c r="S44" s="47"/>
      <c r="V44" s="46"/>
      <c r="W44" s="48"/>
      <c r="X44" s="48"/>
    </row>
    <row r="45" spans="9:25" ht="37.5" customHeight="1" x14ac:dyDescent="0.2">
      <c r="J45" s="212" t="s">
        <v>0</v>
      </c>
      <c r="K45" s="212" t="s">
        <v>33</v>
      </c>
      <c r="L45" s="212" t="s">
        <v>68</v>
      </c>
      <c r="M45" s="212" t="s">
        <v>16</v>
      </c>
      <c r="N45" s="212" t="s">
        <v>58</v>
      </c>
      <c r="W45" s="48"/>
      <c r="X45" s="48"/>
    </row>
    <row r="46" spans="9:25" ht="24.95" customHeight="1" x14ac:dyDescent="0.2">
      <c r="J46" s="160">
        <v>2011</v>
      </c>
      <c r="K46" s="214">
        <v>193334</v>
      </c>
      <c r="L46" s="214">
        <v>3584</v>
      </c>
      <c r="M46" s="214">
        <v>57536</v>
      </c>
      <c r="N46" s="214">
        <f>SUM(K46:M46)</f>
        <v>254454</v>
      </c>
      <c r="W46" s="48"/>
      <c r="X46" s="48"/>
    </row>
    <row r="47" spans="9:25" ht="24.95" customHeight="1" x14ac:dyDescent="0.2">
      <c r="J47" s="160">
        <v>2012</v>
      </c>
      <c r="K47" s="214">
        <v>306622</v>
      </c>
      <c r="L47" s="214">
        <v>19</v>
      </c>
      <c r="M47" s="214">
        <v>70905</v>
      </c>
      <c r="N47" s="214">
        <f t="shared" ref="N47:N56" si="8">SUM(K47:M47)</f>
        <v>377546</v>
      </c>
      <c r="W47" s="48"/>
      <c r="X47" s="48"/>
    </row>
    <row r="48" spans="9:25" ht="24.95" customHeight="1" x14ac:dyDescent="0.2">
      <c r="J48" s="160">
        <v>2013</v>
      </c>
      <c r="K48" s="214">
        <v>308576</v>
      </c>
      <c r="L48" s="214">
        <v>0</v>
      </c>
      <c r="M48" s="214">
        <v>57020</v>
      </c>
      <c r="N48" s="214">
        <f t="shared" si="8"/>
        <v>365596</v>
      </c>
      <c r="W48" s="48"/>
      <c r="X48" s="48"/>
    </row>
    <row r="49" spans="10:24" ht="24.95" customHeight="1" x14ac:dyDescent="0.2">
      <c r="J49" s="160">
        <v>2014</v>
      </c>
      <c r="K49" s="214">
        <v>243122</v>
      </c>
      <c r="L49" s="214">
        <v>3567</v>
      </c>
      <c r="M49" s="214">
        <v>115860</v>
      </c>
      <c r="N49" s="214">
        <f t="shared" si="8"/>
        <v>362549</v>
      </c>
      <c r="W49" s="48"/>
      <c r="X49" s="48"/>
    </row>
    <row r="50" spans="10:24" ht="24.95" customHeight="1" x14ac:dyDescent="0.2">
      <c r="J50" s="160">
        <v>2015</v>
      </c>
      <c r="K50" s="214">
        <v>345362</v>
      </c>
      <c r="L50" s="214">
        <v>18317</v>
      </c>
      <c r="M50" s="214">
        <v>70595</v>
      </c>
      <c r="N50" s="214">
        <f t="shared" si="8"/>
        <v>434274</v>
      </c>
      <c r="W50" s="48"/>
      <c r="X50" s="48"/>
    </row>
    <row r="51" spans="10:24" ht="24.95" customHeight="1" x14ac:dyDescent="0.2">
      <c r="J51" s="160">
        <v>2016</v>
      </c>
      <c r="K51" s="214">
        <v>411225</v>
      </c>
      <c r="L51" s="214">
        <v>140977</v>
      </c>
      <c r="M51" s="214">
        <v>79274</v>
      </c>
      <c r="N51" s="214">
        <f t="shared" si="8"/>
        <v>631476</v>
      </c>
      <c r="W51" s="48"/>
      <c r="X51" s="48"/>
    </row>
    <row r="52" spans="10:24" ht="24.95" customHeight="1" x14ac:dyDescent="0.2">
      <c r="J52" s="160">
        <v>2017</v>
      </c>
      <c r="K52" s="214">
        <v>774391</v>
      </c>
      <c r="L52" s="214">
        <v>917</v>
      </c>
      <c r="M52" s="214">
        <v>123299</v>
      </c>
      <c r="N52" s="214">
        <f t="shared" si="8"/>
        <v>898607</v>
      </c>
    </row>
    <row r="53" spans="10:24" ht="24.95" customHeight="1" x14ac:dyDescent="0.2">
      <c r="J53" s="160">
        <v>2018</v>
      </c>
      <c r="K53" s="214">
        <v>679363</v>
      </c>
      <c r="L53" s="214">
        <v>18786</v>
      </c>
      <c r="M53" s="214">
        <v>147774</v>
      </c>
      <c r="N53" s="214">
        <f t="shared" si="8"/>
        <v>845923</v>
      </c>
    </row>
    <row r="54" spans="10:24" ht="24.95" customHeight="1" x14ac:dyDescent="0.2">
      <c r="J54" s="160">
        <v>2019</v>
      </c>
      <c r="K54" s="214">
        <v>485214</v>
      </c>
      <c r="L54" s="214">
        <v>35311</v>
      </c>
      <c r="M54" s="214">
        <v>59710</v>
      </c>
      <c r="N54" s="214">
        <f t="shared" si="8"/>
        <v>580235</v>
      </c>
    </row>
    <row r="55" spans="10:24" ht="24.95" customHeight="1" x14ac:dyDescent="0.2">
      <c r="J55" s="160">
        <v>2020</v>
      </c>
      <c r="K55" s="214">
        <v>405211</v>
      </c>
      <c r="L55" s="214">
        <v>20552</v>
      </c>
      <c r="M55" s="214">
        <v>110600</v>
      </c>
      <c r="N55" s="214">
        <f t="shared" si="8"/>
        <v>536363</v>
      </c>
    </row>
    <row r="56" spans="10:24" ht="24.95" customHeight="1" x14ac:dyDescent="0.2">
      <c r="J56" s="160">
        <v>2021</v>
      </c>
      <c r="K56" s="214">
        <v>448672</v>
      </c>
      <c r="L56" s="214">
        <v>37578</v>
      </c>
      <c r="M56" s="214">
        <v>159883</v>
      </c>
      <c r="N56" s="214">
        <f t="shared" si="8"/>
        <v>646133</v>
      </c>
    </row>
    <row r="57" spans="10:24" x14ac:dyDescent="0.2">
      <c r="J57" s="240" t="s">
        <v>134</v>
      </c>
      <c r="K57" s="48"/>
      <c r="L57" s="48"/>
      <c r="M57" s="48"/>
      <c r="N57" s="48"/>
    </row>
    <row r="76" spans="20:20" x14ac:dyDescent="0.2">
      <c r="T76" s="46"/>
    </row>
    <row r="77" spans="20:20" x14ac:dyDescent="0.2">
      <c r="T77" s="46"/>
    </row>
    <row r="78" spans="20:20" x14ac:dyDescent="0.2">
      <c r="T78" s="46"/>
    </row>
    <row r="79" spans="20:20" x14ac:dyDescent="0.2">
      <c r="T79" s="46"/>
    </row>
  </sheetData>
  <sheetProtection algorithmName="SHA-512" hashValue="A3qSXlBi1Db6cY0yrWbWcQ+Dw6XG6v7vEkN5a3Pfgu2SAjZalO8xUzPoDi8CrcAo/+c4n2y8hsJNGnJCtvKuJg==" saltValue="mnbhP8ozYzlYiGQ7Bcev3Q==" spinCount="100000" sheet="1" objects="1" scenarios="1"/>
  <conditionalFormatting sqref="K46:K56">
    <cfRule type="dataBar" priority="13">
      <dataBar>
        <cfvo type="min"/>
        <cfvo type="max"/>
        <color rgb="FF638EC6"/>
      </dataBar>
      <extLst>
        <ext xmlns:x14="http://schemas.microsoft.com/office/spreadsheetml/2009/9/main" uri="{B025F937-C7B1-47D3-B67F-A62EFF666E3E}">
          <x14:id>{372C8E22-6F65-4C4A-9999-017C55894F2C}</x14:id>
        </ext>
      </extLst>
    </cfRule>
  </conditionalFormatting>
  <conditionalFormatting sqref="L46:L56">
    <cfRule type="dataBar" priority="12">
      <dataBar>
        <cfvo type="min"/>
        <cfvo type="max"/>
        <color rgb="FFFF555A"/>
      </dataBar>
      <extLst>
        <ext xmlns:x14="http://schemas.microsoft.com/office/spreadsheetml/2009/9/main" uri="{B025F937-C7B1-47D3-B67F-A62EFF666E3E}">
          <x14:id>{5449158D-DB7B-443E-BE0B-4859F2E505D8}</x14:id>
        </ext>
      </extLst>
    </cfRule>
  </conditionalFormatting>
  <conditionalFormatting sqref="M46:M56">
    <cfRule type="dataBar" priority="11">
      <dataBar>
        <cfvo type="min"/>
        <cfvo type="max"/>
        <color rgb="FF63C384"/>
      </dataBar>
      <extLst>
        <ext xmlns:x14="http://schemas.microsoft.com/office/spreadsheetml/2009/9/main" uri="{B025F937-C7B1-47D3-B67F-A62EFF666E3E}">
          <x14:id>{56647613-2B0B-4F04-BB98-02FA0B51F467}</x14:id>
        </ext>
      </extLst>
    </cfRule>
  </conditionalFormatting>
  <conditionalFormatting sqref="K46:M56">
    <cfRule type="dataBar" priority="36">
      <dataBar>
        <cfvo type="min"/>
        <cfvo type="max"/>
        <color rgb="FF63C384"/>
      </dataBar>
      <extLst>
        <ext xmlns:x14="http://schemas.microsoft.com/office/spreadsheetml/2009/9/main" uri="{B025F937-C7B1-47D3-B67F-A62EFF666E3E}">
          <x14:id>{48FC6645-74DF-490B-99B0-9B84A8B7AEA1}</x14:id>
        </ext>
      </extLst>
    </cfRule>
  </conditionalFormatting>
  <conditionalFormatting sqref="K46:M56">
    <cfRule type="dataBar" priority="35">
      <dataBar>
        <cfvo type="min"/>
        <cfvo type="max"/>
        <color rgb="FF638EC6"/>
      </dataBar>
      <extLst>
        <ext xmlns:x14="http://schemas.microsoft.com/office/spreadsheetml/2009/9/main" uri="{B025F937-C7B1-47D3-B67F-A62EFF666E3E}">
          <x14:id>{44A1FED6-AAD1-4498-B45D-266C6D72483B}</x14:id>
        </ext>
      </extLst>
    </cfRule>
  </conditionalFormatting>
  <conditionalFormatting sqref="N46:N56">
    <cfRule type="dataBar" priority="34">
      <dataBar>
        <cfvo type="min"/>
        <cfvo type="max"/>
        <color rgb="FFFF555A"/>
      </dataBar>
      <extLst>
        <ext xmlns:x14="http://schemas.microsoft.com/office/spreadsheetml/2009/9/main" uri="{B025F937-C7B1-47D3-B67F-A62EFF666E3E}">
          <x14:id>{8F7CB199-F7F5-43CA-A1DF-21CC024E9C43}</x14:id>
        </ext>
      </extLst>
    </cfRule>
  </conditionalFormatting>
  <conditionalFormatting sqref="N46:N56">
    <cfRule type="dataBar" priority="33">
      <dataBar>
        <cfvo type="min"/>
        <cfvo type="max"/>
        <color rgb="FF63C384"/>
      </dataBar>
      <extLst>
        <ext xmlns:x14="http://schemas.microsoft.com/office/spreadsheetml/2009/9/main" uri="{B025F937-C7B1-47D3-B67F-A62EFF666E3E}">
          <x14:id>{EBC654BD-6459-4351-9051-C91F79C34B15}</x14:id>
        </ext>
      </extLst>
    </cfRule>
  </conditionalFormatting>
  <conditionalFormatting sqref="N46:N56">
    <cfRule type="dataBar" priority="10">
      <dataBar>
        <cfvo type="min"/>
        <cfvo type="max"/>
        <color rgb="FF638EC6"/>
      </dataBar>
      <extLst>
        <ext xmlns:x14="http://schemas.microsoft.com/office/spreadsheetml/2009/9/main" uri="{B025F937-C7B1-47D3-B67F-A62EFF666E3E}">
          <x14:id>{236E298C-4B35-47CB-AC1D-80C37D59C20B}</x14:id>
        </ext>
      </extLst>
    </cfRule>
  </conditionalFormatting>
  <conditionalFormatting sqref="V32:V42">
    <cfRule type="dataBar" priority="15">
      <dataBar>
        <cfvo type="min"/>
        <cfvo type="max"/>
        <color rgb="FF63C384"/>
      </dataBar>
      <extLst>
        <ext xmlns:x14="http://schemas.microsoft.com/office/spreadsheetml/2009/9/main" uri="{B025F937-C7B1-47D3-B67F-A62EFF666E3E}">
          <x14:id>{3D3B1369-1764-488B-B0A8-CE6CA88ED43B}</x14:id>
        </ext>
      </extLst>
    </cfRule>
  </conditionalFormatting>
  <conditionalFormatting sqref="W32:W42">
    <cfRule type="dataBar" priority="23">
      <dataBar>
        <cfvo type="min"/>
        <cfvo type="max"/>
        <color theme="7" tint="0.39997558519241921"/>
      </dataBar>
      <extLst>
        <ext xmlns:x14="http://schemas.microsoft.com/office/spreadsheetml/2009/9/main" uri="{B025F937-C7B1-47D3-B67F-A62EFF666E3E}">
          <x14:id>{24715598-CCEA-45D6-85BF-F55D35A76FC4}</x14:id>
        </ext>
      </extLst>
    </cfRule>
  </conditionalFormatting>
  <conditionalFormatting sqref="X32:X42">
    <cfRule type="dataBar" priority="22">
      <dataBar>
        <cfvo type="min"/>
        <cfvo type="max"/>
        <color rgb="FF008AEF"/>
      </dataBar>
      <extLst>
        <ext xmlns:x14="http://schemas.microsoft.com/office/spreadsheetml/2009/9/main" uri="{B025F937-C7B1-47D3-B67F-A62EFF666E3E}">
          <x14:id>{D26F63AB-595F-4F9B-ACEC-5F0635BCE9D2}</x14:id>
        </ext>
      </extLst>
    </cfRule>
  </conditionalFormatting>
  <conditionalFormatting sqref="Q32:Q42">
    <cfRule type="dataBar" priority="8">
      <dataBar>
        <cfvo type="min"/>
        <cfvo type="max"/>
        <color rgb="FFFF555A"/>
      </dataBar>
      <extLst>
        <ext xmlns:x14="http://schemas.microsoft.com/office/spreadsheetml/2009/9/main" uri="{B025F937-C7B1-47D3-B67F-A62EFF666E3E}">
          <x14:id>{4FAD76E8-B29E-4953-9068-4F44840C9C80}</x14:id>
        </ext>
      </extLst>
    </cfRule>
    <cfRule type="expression" dxfId="4" priority="20">
      <formula>$P32&gt;$R32</formula>
    </cfRule>
  </conditionalFormatting>
  <conditionalFormatting sqref="N32:N42">
    <cfRule type="dataBar" priority="9">
      <dataBar>
        <cfvo type="min"/>
        <cfvo type="max"/>
        <color rgb="FF63C384"/>
      </dataBar>
      <extLst>
        <ext xmlns:x14="http://schemas.microsoft.com/office/spreadsheetml/2009/9/main" uri="{B025F937-C7B1-47D3-B67F-A62EFF666E3E}">
          <x14:id>{B80E6939-F3B0-437A-B909-5DC1D595C303}</x14:id>
        </ext>
      </extLst>
    </cfRule>
  </conditionalFormatting>
  <conditionalFormatting sqref="P32:P42">
    <cfRule type="dataBar" priority="7">
      <dataBar>
        <cfvo type="min"/>
        <cfvo type="max"/>
        <color rgb="FFFFB628"/>
      </dataBar>
      <extLst>
        <ext xmlns:x14="http://schemas.microsoft.com/office/spreadsheetml/2009/9/main" uri="{B025F937-C7B1-47D3-B67F-A62EFF666E3E}">
          <x14:id>{76E3CD5D-15D4-4F35-9198-D6C0F8654F50}</x14:id>
        </ext>
      </extLst>
    </cfRule>
  </conditionalFormatting>
  <conditionalFormatting sqref="R32:R42">
    <cfRule type="dataBar" priority="4">
      <dataBar>
        <cfvo type="min"/>
        <cfvo type="max"/>
        <color theme="7" tint="0.39997558519241921"/>
      </dataBar>
      <extLst>
        <ext xmlns:x14="http://schemas.microsoft.com/office/spreadsheetml/2009/9/main" uri="{B025F937-C7B1-47D3-B67F-A62EFF666E3E}">
          <x14:id>{D46A21FD-D875-4DC8-9D89-8E6F07A9EC1D}</x14:id>
        </ext>
      </extLst>
    </cfRule>
    <cfRule type="expression" dxfId="3" priority="5">
      <formula>$R32&lt;$P32</formula>
    </cfRule>
  </conditionalFormatting>
  <conditionalFormatting sqref="S32:S42">
    <cfRule type="dataBar" priority="3">
      <dataBar>
        <cfvo type="min"/>
        <cfvo type="max"/>
        <color rgb="FF638EC6"/>
      </dataBar>
      <extLst>
        <ext xmlns:x14="http://schemas.microsoft.com/office/spreadsheetml/2009/9/main" uri="{B025F937-C7B1-47D3-B67F-A62EFF666E3E}">
          <x14:id>{7D1AA999-EEC7-4DB5-AE1A-62AFD83BFF14}</x14:id>
        </ext>
      </extLst>
    </cfRule>
  </conditionalFormatting>
  <conditionalFormatting sqref="T32:T42">
    <cfRule type="dataBar" priority="2">
      <dataBar>
        <cfvo type="min"/>
        <cfvo type="max"/>
        <color rgb="FFFF555A"/>
      </dataBar>
      <extLst>
        <ext xmlns:x14="http://schemas.microsoft.com/office/spreadsheetml/2009/9/main" uri="{B025F937-C7B1-47D3-B67F-A62EFF666E3E}">
          <x14:id>{AC0B7701-4073-40DA-8BA9-6B2004942D85}</x14:id>
        </ext>
      </extLst>
    </cfRule>
  </conditionalFormatting>
  <pageMargins left="0.25" right="0.25" top="0.75" bottom="0.75" header="0.3" footer="0.3"/>
  <pageSetup scale="29"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372C8E22-6F65-4C4A-9999-017C55894F2C}">
            <x14:dataBar minLength="0" maxLength="100" border="1" negativeBarBorderColorSameAsPositive="0">
              <x14:cfvo type="autoMin"/>
              <x14:cfvo type="autoMax"/>
              <x14:borderColor rgb="FF638EC6"/>
              <x14:negativeFillColor rgb="FFFF0000"/>
              <x14:negativeBorderColor rgb="FFFF0000"/>
              <x14:axisColor rgb="FF000000"/>
            </x14:dataBar>
          </x14:cfRule>
          <xm:sqref>K46:K56</xm:sqref>
        </x14:conditionalFormatting>
        <x14:conditionalFormatting xmlns:xm="http://schemas.microsoft.com/office/excel/2006/main">
          <x14:cfRule type="dataBar" id="{5449158D-DB7B-443E-BE0B-4859F2E505D8}">
            <x14:dataBar minLength="0" maxLength="100" border="1" negativeBarBorderColorSameAsPositive="0">
              <x14:cfvo type="autoMin"/>
              <x14:cfvo type="autoMax"/>
              <x14:borderColor rgb="FFFF555A"/>
              <x14:negativeFillColor rgb="FFFF0000"/>
              <x14:negativeBorderColor rgb="FFFF0000"/>
              <x14:axisColor rgb="FF000000"/>
            </x14:dataBar>
          </x14:cfRule>
          <xm:sqref>L46:L56</xm:sqref>
        </x14:conditionalFormatting>
        <x14:conditionalFormatting xmlns:xm="http://schemas.microsoft.com/office/excel/2006/main">
          <x14:cfRule type="dataBar" id="{56647613-2B0B-4F04-BB98-02FA0B51F467}">
            <x14:dataBar minLength="0" maxLength="100" border="1" negativeBarBorderColorSameAsPositive="0">
              <x14:cfvo type="autoMin"/>
              <x14:cfvo type="autoMax"/>
              <x14:borderColor rgb="FF63C384"/>
              <x14:negativeFillColor rgb="FFFF0000"/>
              <x14:negativeBorderColor rgb="FFFF0000"/>
              <x14:axisColor rgb="FF000000"/>
            </x14:dataBar>
          </x14:cfRule>
          <xm:sqref>M46:M56</xm:sqref>
        </x14:conditionalFormatting>
        <x14:conditionalFormatting xmlns:xm="http://schemas.microsoft.com/office/excel/2006/main">
          <x14:cfRule type="dataBar" id="{48FC6645-74DF-490B-99B0-9B84A8B7AEA1}">
            <x14:dataBar minLength="0" maxLength="100" border="1" negativeBarBorderColorSameAsPositive="0">
              <x14:cfvo type="autoMin"/>
              <x14:cfvo type="autoMax"/>
              <x14:borderColor rgb="FF63C384"/>
              <x14:negativeFillColor rgb="FFFF0000"/>
              <x14:negativeBorderColor rgb="FFFF0000"/>
              <x14:axisColor rgb="FF000000"/>
            </x14:dataBar>
          </x14:cfRule>
          <xm:sqref>K46:M56</xm:sqref>
        </x14:conditionalFormatting>
        <x14:conditionalFormatting xmlns:xm="http://schemas.microsoft.com/office/excel/2006/main">
          <x14:cfRule type="dataBar" id="{44A1FED6-AAD1-4498-B45D-266C6D72483B}">
            <x14:dataBar minLength="0" maxLength="100" border="1" negativeBarBorderColorSameAsPositive="0">
              <x14:cfvo type="autoMin"/>
              <x14:cfvo type="autoMax"/>
              <x14:borderColor rgb="FF638EC6"/>
              <x14:negativeFillColor rgb="FFFF0000"/>
              <x14:negativeBorderColor rgb="FFFF0000"/>
              <x14:axisColor rgb="FF000000"/>
            </x14:dataBar>
          </x14:cfRule>
          <xm:sqref>K46:M56</xm:sqref>
        </x14:conditionalFormatting>
        <x14:conditionalFormatting xmlns:xm="http://schemas.microsoft.com/office/excel/2006/main">
          <x14:cfRule type="dataBar" id="{8F7CB199-F7F5-43CA-A1DF-21CC024E9C43}">
            <x14:dataBar minLength="0" maxLength="100" border="1" negativeBarBorderColorSameAsPositive="0">
              <x14:cfvo type="autoMin"/>
              <x14:cfvo type="autoMax"/>
              <x14:borderColor rgb="FFFF555A"/>
              <x14:negativeFillColor rgb="FFFF0000"/>
              <x14:negativeBorderColor rgb="FFFF0000"/>
              <x14:axisColor rgb="FF000000"/>
            </x14:dataBar>
          </x14:cfRule>
          <xm:sqref>N46:N56</xm:sqref>
        </x14:conditionalFormatting>
        <x14:conditionalFormatting xmlns:xm="http://schemas.microsoft.com/office/excel/2006/main">
          <x14:cfRule type="dataBar" id="{EBC654BD-6459-4351-9051-C91F79C34B15}">
            <x14:dataBar minLength="0" maxLength="100" border="1" negativeBarBorderColorSameAsPositive="0">
              <x14:cfvo type="autoMin"/>
              <x14:cfvo type="autoMax"/>
              <x14:borderColor rgb="FF63C384"/>
              <x14:negativeFillColor rgb="FFFF0000"/>
              <x14:negativeBorderColor rgb="FFFF0000"/>
              <x14:axisColor rgb="FF000000"/>
            </x14:dataBar>
          </x14:cfRule>
          <xm:sqref>N46:N56</xm:sqref>
        </x14:conditionalFormatting>
        <x14:conditionalFormatting xmlns:xm="http://schemas.microsoft.com/office/excel/2006/main">
          <x14:cfRule type="dataBar" id="{236E298C-4B35-47CB-AC1D-80C37D59C20B}">
            <x14:dataBar minLength="0" maxLength="100" border="1" negativeBarBorderColorSameAsPositive="0">
              <x14:cfvo type="autoMin"/>
              <x14:cfvo type="autoMax"/>
              <x14:borderColor rgb="FF638EC6"/>
              <x14:negativeFillColor rgb="FFFF0000"/>
              <x14:negativeBorderColor rgb="FFFF0000"/>
              <x14:axisColor rgb="FF000000"/>
            </x14:dataBar>
          </x14:cfRule>
          <xm:sqref>N46:N56</xm:sqref>
        </x14:conditionalFormatting>
        <x14:conditionalFormatting xmlns:xm="http://schemas.microsoft.com/office/excel/2006/main">
          <x14:cfRule type="dataBar" id="{3D3B1369-1764-488B-B0A8-CE6CA88ED43B}">
            <x14:dataBar minLength="0" maxLength="100" border="1" negativeBarBorderColorSameAsPositive="0">
              <x14:cfvo type="autoMin"/>
              <x14:cfvo type="autoMax"/>
              <x14:borderColor theme="6" tint="0.39997558519241921"/>
              <x14:negativeFillColor rgb="FFFF0000"/>
              <x14:negativeBorderColor rgb="FFFF0000"/>
              <x14:axisColor rgb="FF000000"/>
            </x14:dataBar>
          </x14:cfRule>
          <xm:sqref>V32:V42</xm:sqref>
        </x14:conditionalFormatting>
        <x14:conditionalFormatting xmlns:xm="http://schemas.microsoft.com/office/excel/2006/main">
          <x14:cfRule type="dataBar" id="{24715598-CCEA-45D6-85BF-F55D35A76FC4}">
            <x14:dataBar minLength="0" maxLength="100" border="1" negativeBarBorderColorSameAsPositive="0">
              <x14:cfvo type="autoMin"/>
              <x14:cfvo type="autoMax"/>
              <x14:borderColor theme="7" tint="0.59999389629810485"/>
              <x14:negativeFillColor rgb="FFFF0000"/>
              <x14:negativeBorderColor rgb="FFFF0000"/>
              <x14:axisColor rgb="FF000000"/>
            </x14:dataBar>
          </x14:cfRule>
          <xm:sqref>W32:W42</xm:sqref>
        </x14:conditionalFormatting>
        <x14:conditionalFormatting xmlns:xm="http://schemas.microsoft.com/office/excel/2006/main">
          <x14:cfRule type="dataBar" id="{D26F63AB-595F-4F9B-ACEC-5F0635BCE9D2}">
            <x14:dataBar minLength="0" maxLength="100" border="1" negativeBarBorderColorSameAsPositive="0">
              <x14:cfvo type="autoMin"/>
              <x14:cfvo type="autoMax"/>
              <x14:borderColor rgb="FF008AEF"/>
              <x14:negativeFillColor rgb="FFFF0000"/>
              <x14:negativeBorderColor rgb="FFFF0000"/>
              <x14:axisColor rgb="FF000000"/>
            </x14:dataBar>
          </x14:cfRule>
          <xm:sqref>X32:X42</xm:sqref>
        </x14:conditionalFormatting>
        <x14:conditionalFormatting xmlns:xm="http://schemas.microsoft.com/office/excel/2006/main">
          <x14:cfRule type="dataBar" id="{4FAD76E8-B29E-4953-9068-4F44840C9C80}">
            <x14:dataBar minLength="0" maxLength="100" border="1" negativeBarBorderColorSameAsPositive="0">
              <x14:cfvo type="autoMin"/>
              <x14:cfvo type="autoMax"/>
              <x14:borderColor rgb="FFFF555A"/>
              <x14:negativeFillColor rgb="FFFF0000"/>
              <x14:negativeBorderColor rgb="FFFF0000"/>
              <x14:axisColor rgb="FF000000"/>
            </x14:dataBar>
          </x14:cfRule>
          <xm:sqref>Q32:Q42</xm:sqref>
        </x14:conditionalFormatting>
        <x14:conditionalFormatting xmlns:xm="http://schemas.microsoft.com/office/excel/2006/main">
          <x14:cfRule type="dataBar" id="{B80E6939-F3B0-437A-B909-5DC1D595C303}">
            <x14:dataBar minLength="0" maxLength="100" border="1" negativeBarBorderColorSameAsPositive="0">
              <x14:cfvo type="autoMin"/>
              <x14:cfvo type="autoMax"/>
              <x14:borderColor rgb="FF63C384"/>
              <x14:negativeFillColor rgb="FFFF0000"/>
              <x14:negativeBorderColor rgb="FFFF0000"/>
              <x14:axisColor rgb="FF000000"/>
            </x14:dataBar>
          </x14:cfRule>
          <xm:sqref>N32:N42</xm:sqref>
        </x14:conditionalFormatting>
        <x14:conditionalFormatting xmlns:xm="http://schemas.microsoft.com/office/excel/2006/main">
          <x14:cfRule type="dataBar" id="{76E3CD5D-15D4-4F35-9198-D6C0F8654F50}">
            <x14:dataBar minLength="0" maxLength="100" border="1" negativeBarBorderColorSameAsPositive="0">
              <x14:cfvo type="autoMin"/>
              <x14:cfvo type="autoMax"/>
              <x14:borderColor rgb="FFFFB628"/>
              <x14:negativeFillColor rgb="FFFF0000"/>
              <x14:negativeBorderColor rgb="FFFF0000"/>
              <x14:axisColor rgb="FF000000"/>
            </x14:dataBar>
          </x14:cfRule>
          <xm:sqref>P32:P42</xm:sqref>
        </x14:conditionalFormatting>
        <x14:conditionalFormatting xmlns:xm="http://schemas.microsoft.com/office/excel/2006/main">
          <x14:cfRule type="dataBar" id="{D46A21FD-D875-4DC8-9D89-8E6F07A9EC1D}">
            <x14:dataBar minLength="0" maxLength="100" border="1" negativeBarBorderColorSameAsPositive="0">
              <x14:cfvo type="autoMin"/>
              <x14:cfvo type="autoMax"/>
              <x14:borderColor theme="7" tint="0.59999389629810485"/>
              <x14:negativeFillColor rgb="FFFF0000"/>
              <x14:negativeBorderColor rgb="FFFF0000"/>
              <x14:axisColor rgb="FF000000"/>
            </x14:dataBar>
          </x14:cfRule>
          <xm:sqref>R32:R42</xm:sqref>
        </x14:conditionalFormatting>
        <x14:conditionalFormatting xmlns:xm="http://schemas.microsoft.com/office/excel/2006/main">
          <x14:cfRule type="dataBar" id="{7D1AA999-EEC7-4DB5-AE1A-62AFD83BFF14}">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S32:S42</xm:sqref>
        </x14:conditionalFormatting>
        <x14:conditionalFormatting xmlns:xm="http://schemas.microsoft.com/office/excel/2006/main">
          <x14:cfRule type="dataBar" id="{AC0B7701-4073-40DA-8BA9-6B2004942D85}">
            <x14:dataBar minLength="0" maxLength="100" border="1" negativeBarBorderColorSameAsPositive="0">
              <x14:cfvo type="autoMin"/>
              <x14:cfvo type="autoMax"/>
              <x14:borderColor rgb="FFFF555A"/>
              <x14:negativeFillColor rgb="FFFF0000"/>
              <x14:negativeBorderColor rgb="FFFF0000"/>
              <x14:axisColor rgb="FF000000"/>
            </x14:dataBar>
          </x14:cfRule>
          <xm:sqref>T32:T42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T68"/>
  <sheetViews>
    <sheetView showGridLines="0" topLeftCell="A7" zoomScale="70" zoomScaleNormal="70" workbookViewId="0">
      <selection activeCell="H40" sqref="H40"/>
    </sheetView>
  </sheetViews>
  <sheetFormatPr defaultRowHeight="14.25" x14ac:dyDescent="0.2"/>
  <cols>
    <col min="1" max="1" width="3.375" customWidth="1"/>
    <col min="2" max="4" width="18.625" customWidth="1"/>
    <col min="5" max="5" width="15.5" customWidth="1"/>
    <col min="6" max="6" width="15.125" customWidth="1"/>
    <col min="7" max="8" width="21" customWidth="1"/>
    <col min="9" max="9" width="1" customWidth="1"/>
    <col min="10" max="10" width="25.625" customWidth="1"/>
    <col min="11" max="11" width="21.5" customWidth="1"/>
    <col min="12" max="12" width="19.625" customWidth="1"/>
    <col min="13" max="13" width="20.375" customWidth="1"/>
    <col min="14" max="14" width="20.125" customWidth="1"/>
    <col min="15" max="15" width="20.875" customWidth="1"/>
    <col min="16" max="16" width="19.625" customWidth="1"/>
    <col min="17" max="17" width="18" customWidth="1"/>
    <col min="18" max="18" width="1.125" customWidth="1"/>
    <col min="19" max="19" width="15.5" customWidth="1"/>
    <col min="20" max="20" width="15.875" customWidth="1"/>
    <col min="21" max="21" width="15.125" customWidth="1"/>
    <col min="22" max="22" width="15.375" customWidth="1"/>
    <col min="23" max="23" width="17" customWidth="1"/>
    <col min="24" max="24" width="16.125" customWidth="1"/>
  </cols>
  <sheetData>
    <row r="1" spans="2:14" ht="21" thickBot="1" x14ac:dyDescent="0.35">
      <c r="B1" s="36" t="s">
        <v>150</v>
      </c>
      <c r="C1" s="4"/>
      <c r="D1" s="4"/>
      <c r="E1" s="3"/>
      <c r="F1" s="3"/>
      <c r="G1" s="3"/>
      <c r="H1" s="3"/>
      <c r="I1" s="3"/>
      <c r="J1" s="3"/>
      <c r="K1" s="3"/>
      <c r="L1" s="3"/>
    </row>
    <row r="2" spans="2:14" ht="16.5" thickTop="1" thickBot="1" x14ac:dyDescent="0.3">
      <c r="B2" s="6"/>
      <c r="C2" s="6"/>
      <c r="D2" s="6"/>
      <c r="E2" s="7"/>
      <c r="F2" s="7"/>
      <c r="G2" s="7"/>
      <c r="H2" s="7"/>
      <c r="I2" s="7"/>
      <c r="J2" s="7"/>
      <c r="K2" s="7"/>
      <c r="L2" s="7"/>
      <c r="M2" s="7"/>
      <c r="N2" s="7"/>
    </row>
    <row r="3" spans="2:14" ht="25.5" customHeight="1" thickBot="1" x14ac:dyDescent="0.25">
      <c r="B3" s="257" t="s">
        <v>5</v>
      </c>
      <c r="C3" s="255" t="s">
        <v>69</v>
      </c>
      <c r="D3" s="256" t="s">
        <v>37</v>
      </c>
      <c r="E3" s="3"/>
      <c r="F3" s="3"/>
      <c r="G3" s="3"/>
      <c r="H3" s="3"/>
      <c r="I3" s="3"/>
      <c r="J3" s="3"/>
      <c r="K3" s="3"/>
      <c r="L3" s="3"/>
    </row>
    <row r="17" spans="9:20" x14ac:dyDescent="0.2">
      <c r="T17" s="46"/>
    </row>
    <row r="18" spans="9:20" x14ac:dyDescent="0.2">
      <c r="T18" s="46"/>
    </row>
    <row r="19" spans="9:20" x14ac:dyDescent="0.2">
      <c r="T19" s="46"/>
    </row>
    <row r="20" spans="9:20" x14ac:dyDescent="0.2">
      <c r="T20" s="46"/>
    </row>
    <row r="22" spans="9:20" ht="15.95" customHeight="1" x14ac:dyDescent="0.2"/>
    <row r="23" spans="9:20" ht="15.95" customHeight="1" x14ac:dyDescent="0.2"/>
    <row r="24" spans="9:20" ht="15.95" customHeight="1" x14ac:dyDescent="0.2"/>
    <row r="25" spans="9:20" ht="15.95" customHeight="1" x14ac:dyDescent="0.2"/>
    <row r="26" spans="9:20" ht="15.95" customHeight="1" x14ac:dyDescent="0.2"/>
    <row r="27" spans="9:20" ht="15.95" customHeight="1" x14ac:dyDescent="0.2"/>
    <row r="28" spans="9:20" ht="15.95" customHeight="1" x14ac:dyDescent="0.2"/>
    <row r="29" spans="9:20" ht="15.95" customHeight="1" x14ac:dyDescent="0.2"/>
    <row r="30" spans="9:20" ht="15.95" customHeight="1" x14ac:dyDescent="0.2"/>
    <row r="31" spans="9:20" ht="15.95" customHeight="1" x14ac:dyDescent="0.2">
      <c r="I31" s="97"/>
      <c r="J31" s="42" t="s">
        <v>121</v>
      </c>
      <c r="K31" s="97"/>
      <c r="L31" s="97"/>
      <c r="M31" s="97"/>
      <c r="N31" s="97"/>
      <c r="O31" s="97"/>
      <c r="P31" s="97"/>
      <c r="Q31" s="97"/>
      <c r="R31" s="97"/>
    </row>
    <row r="32" spans="9:20" ht="31.5" x14ac:dyDescent="0.2">
      <c r="I32" s="97"/>
      <c r="J32" s="135" t="s">
        <v>0</v>
      </c>
      <c r="K32" s="135" t="s">
        <v>33</v>
      </c>
      <c r="L32" s="135" t="s">
        <v>14</v>
      </c>
      <c r="M32" s="135" t="s">
        <v>15</v>
      </c>
      <c r="N32" s="135" t="s">
        <v>16</v>
      </c>
      <c r="O32" s="135" t="s">
        <v>123</v>
      </c>
      <c r="P32" s="135" t="s">
        <v>124</v>
      </c>
      <c r="Q32" s="135" t="s">
        <v>76</v>
      </c>
      <c r="R32" s="97"/>
    </row>
    <row r="33" spans="6:18" ht="15.75" hidden="1" x14ac:dyDescent="0.2">
      <c r="I33" s="97"/>
      <c r="J33" s="174">
        <v>2010</v>
      </c>
      <c r="K33" s="175">
        <v>3374398059</v>
      </c>
      <c r="L33" s="175">
        <v>89418341</v>
      </c>
      <c r="M33" s="175">
        <v>2233500</v>
      </c>
      <c r="N33" s="175">
        <v>36242040</v>
      </c>
      <c r="O33" s="175">
        <f>SUM(K33:N33)</f>
        <v>3502291940</v>
      </c>
      <c r="P33" s="174"/>
      <c r="Q33" s="174"/>
      <c r="R33" s="97"/>
    </row>
    <row r="34" spans="6:18" ht="15.75" x14ac:dyDescent="0.2">
      <c r="I34" s="97"/>
      <c r="J34" s="160">
        <v>2011</v>
      </c>
      <c r="K34" s="176">
        <v>3222272471</v>
      </c>
      <c r="L34" s="176">
        <v>87896029</v>
      </c>
      <c r="M34" s="176">
        <v>2319500</v>
      </c>
      <c r="N34" s="176">
        <v>40395200</v>
      </c>
      <c r="O34" s="172">
        <f>SUM(K34:N34)</f>
        <v>3352883200</v>
      </c>
      <c r="P34" s="177">
        <f>O34/O33-1</f>
        <v>-4.2660275773583889E-2</v>
      </c>
      <c r="Q34" s="172">
        <f t="shared" ref="Q34:Q44" si="0">O34*0.025</f>
        <v>83822080</v>
      </c>
      <c r="R34" s="97"/>
    </row>
    <row r="35" spans="6:18" ht="24.95" customHeight="1" x14ac:dyDescent="0.2">
      <c r="I35" s="97"/>
      <c r="J35" s="160">
        <v>2012</v>
      </c>
      <c r="K35" s="176">
        <v>3067422072</v>
      </c>
      <c r="L35" s="176">
        <v>88685699</v>
      </c>
      <c r="M35" s="176">
        <v>2844400</v>
      </c>
      <c r="N35" s="176">
        <v>41683140</v>
      </c>
      <c r="O35" s="172">
        <f t="shared" ref="O35:O44" si="1">SUM(K35:N35)</f>
        <v>3200635311</v>
      </c>
      <c r="P35" s="177">
        <f>O35/O34-1</f>
        <v>-4.5408050301304903E-2</v>
      </c>
      <c r="Q35" s="172">
        <f t="shared" si="0"/>
        <v>80015882.775000006</v>
      </c>
      <c r="R35" s="97"/>
    </row>
    <row r="36" spans="6:18" ht="24.95" customHeight="1" x14ac:dyDescent="0.2">
      <c r="I36" s="97"/>
      <c r="J36" s="160">
        <v>2013</v>
      </c>
      <c r="K36" s="176">
        <v>3076141600</v>
      </c>
      <c r="L36" s="176">
        <v>92204500</v>
      </c>
      <c r="M36" s="176">
        <v>2735800</v>
      </c>
      <c r="N36" s="176">
        <v>43585780</v>
      </c>
      <c r="O36" s="172">
        <f t="shared" si="1"/>
        <v>3214667680</v>
      </c>
      <c r="P36" s="177">
        <f t="shared" ref="P36:P44" si="2">O36/O35-1</f>
        <v>4.3842448878113061E-3</v>
      </c>
      <c r="Q36" s="172">
        <f t="shared" si="0"/>
        <v>80366692</v>
      </c>
      <c r="R36" s="97"/>
    </row>
    <row r="37" spans="6:18" ht="24.95" customHeight="1" x14ac:dyDescent="0.2">
      <c r="I37" s="97"/>
      <c r="J37" s="160">
        <v>2014</v>
      </c>
      <c r="K37" s="176">
        <v>3133284628</v>
      </c>
      <c r="L37" s="176">
        <v>94583642</v>
      </c>
      <c r="M37" s="176">
        <v>2779800</v>
      </c>
      <c r="N37" s="176">
        <v>45889560</v>
      </c>
      <c r="O37" s="172">
        <f t="shared" si="1"/>
        <v>3276537630</v>
      </c>
      <c r="P37" s="177">
        <f t="shared" si="2"/>
        <v>1.924614179715145E-2</v>
      </c>
      <c r="Q37" s="172">
        <f t="shared" si="0"/>
        <v>81913440.75</v>
      </c>
      <c r="R37" s="97"/>
    </row>
    <row r="38" spans="6:18" ht="24.95" customHeight="1" x14ac:dyDescent="0.2">
      <c r="I38" s="97"/>
      <c r="J38" s="160">
        <v>2015</v>
      </c>
      <c r="K38" s="176">
        <v>3366472285</v>
      </c>
      <c r="L38" s="176">
        <v>90881004</v>
      </c>
      <c r="M38" s="176">
        <v>4128976</v>
      </c>
      <c r="N38" s="176">
        <v>44938420</v>
      </c>
      <c r="O38" s="172">
        <f t="shared" si="1"/>
        <v>3506420685</v>
      </c>
      <c r="P38" s="177">
        <f t="shared" si="2"/>
        <v>7.0160358573388315E-2</v>
      </c>
      <c r="Q38" s="172">
        <f t="shared" si="0"/>
        <v>87660517.125</v>
      </c>
      <c r="R38" s="97"/>
    </row>
    <row r="39" spans="6:18" ht="24.95" customHeight="1" x14ac:dyDescent="0.2">
      <c r="I39" s="97"/>
      <c r="J39" s="160">
        <v>2016</v>
      </c>
      <c r="K39" s="176">
        <v>3480420057</v>
      </c>
      <c r="L39" s="176">
        <v>100122228</v>
      </c>
      <c r="M39" s="176">
        <v>3009900</v>
      </c>
      <c r="N39" s="176">
        <v>48372550</v>
      </c>
      <c r="O39" s="172">
        <f t="shared" si="1"/>
        <v>3631924735</v>
      </c>
      <c r="P39" s="177">
        <f t="shared" si="2"/>
        <v>3.5792639068349619E-2</v>
      </c>
      <c r="Q39" s="172">
        <f t="shared" si="0"/>
        <v>90798118.375</v>
      </c>
      <c r="R39" s="97"/>
    </row>
    <row r="40" spans="6:18" ht="24.95" customHeight="1" x14ac:dyDescent="0.2">
      <c r="I40" s="97"/>
      <c r="J40" s="160">
        <v>2017</v>
      </c>
      <c r="K40" s="176">
        <v>3590943268</v>
      </c>
      <c r="L40" s="176">
        <v>100882281</v>
      </c>
      <c r="M40" s="176">
        <v>3009900</v>
      </c>
      <c r="N40" s="176">
        <v>52872380</v>
      </c>
      <c r="O40" s="172">
        <f t="shared" si="1"/>
        <v>3747707829</v>
      </c>
      <c r="P40" s="177">
        <f t="shared" si="2"/>
        <v>3.1879265802021051E-2</v>
      </c>
      <c r="Q40" s="172">
        <f t="shared" si="0"/>
        <v>93692695.725000009</v>
      </c>
      <c r="R40" s="97"/>
    </row>
    <row r="41" spans="6:18" ht="24.95" customHeight="1" x14ac:dyDescent="0.2">
      <c r="I41" s="97"/>
      <c r="J41" s="160">
        <v>2018</v>
      </c>
      <c r="K41" s="176">
        <v>3836620986</v>
      </c>
      <c r="L41" s="176">
        <v>100091785</v>
      </c>
      <c r="M41" s="176">
        <v>2635000</v>
      </c>
      <c r="N41" s="176">
        <v>58670190</v>
      </c>
      <c r="O41" s="172">
        <f t="shared" si="1"/>
        <v>3998017961</v>
      </c>
      <c r="P41" s="177">
        <f t="shared" si="2"/>
        <v>6.6790193745383419E-2</v>
      </c>
      <c r="Q41" s="172">
        <f t="shared" si="0"/>
        <v>99950449.025000006</v>
      </c>
      <c r="R41" s="97"/>
    </row>
    <row r="42" spans="6:18" ht="24.95" customHeight="1" x14ac:dyDescent="0.2">
      <c r="I42" s="97"/>
      <c r="J42" s="160">
        <v>2019</v>
      </c>
      <c r="K42" s="176">
        <v>4103920658</v>
      </c>
      <c r="L42" s="176">
        <v>97997347</v>
      </c>
      <c r="M42" s="176">
        <v>2729500</v>
      </c>
      <c r="N42" s="176">
        <v>59437570</v>
      </c>
      <c r="O42" s="172">
        <f t="shared" si="1"/>
        <v>4264085075</v>
      </c>
      <c r="P42" s="177">
        <f t="shared" si="2"/>
        <v>6.6549754552240659E-2</v>
      </c>
      <c r="Q42" s="172">
        <f t="shared" si="0"/>
        <v>106602126.875</v>
      </c>
      <c r="R42" s="97"/>
    </row>
    <row r="43" spans="6:18" ht="24.95" customHeight="1" x14ac:dyDescent="0.2">
      <c r="I43" s="97"/>
      <c r="J43" s="160">
        <v>2020</v>
      </c>
      <c r="K43" s="176">
        <v>4212300181</v>
      </c>
      <c r="L43" s="176">
        <v>98849480</v>
      </c>
      <c r="M43" s="176">
        <v>2739600</v>
      </c>
      <c r="N43" s="176">
        <v>63767560</v>
      </c>
      <c r="O43" s="172">
        <f t="shared" si="1"/>
        <v>4377656821</v>
      </c>
      <c r="P43" s="177">
        <f t="shared" si="2"/>
        <v>2.6634493449922525E-2</v>
      </c>
      <c r="Q43" s="172">
        <f t="shared" si="0"/>
        <v>109441420.52500001</v>
      </c>
      <c r="R43" s="97"/>
    </row>
    <row r="44" spans="6:18" ht="24.95" customHeight="1" x14ac:dyDescent="0.2">
      <c r="F44" s="3"/>
      <c r="G44" s="3"/>
      <c r="H44" s="3"/>
      <c r="I44" s="97"/>
      <c r="J44" s="160">
        <v>2021</v>
      </c>
      <c r="K44" s="176">
        <v>4407492535</v>
      </c>
      <c r="L44" s="176">
        <v>99763089</v>
      </c>
      <c r="M44" s="176">
        <v>2739100</v>
      </c>
      <c r="N44" s="176">
        <v>69783770</v>
      </c>
      <c r="O44" s="172">
        <f t="shared" si="1"/>
        <v>4579778494</v>
      </c>
      <c r="P44" s="177">
        <f t="shared" si="2"/>
        <v>4.6171201001961704E-2</v>
      </c>
      <c r="Q44" s="172">
        <f t="shared" si="0"/>
        <v>114494462.35000001</v>
      </c>
      <c r="R44" s="97"/>
    </row>
    <row r="45" spans="6:18" ht="15.75" x14ac:dyDescent="0.25">
      <c r="G45" s="112"/>
      <c r="H45" s="112"/>
      <c r="I45" s="97"/>
      <c r="J45" s="112"/>
      <c r="K45" s="97"/>
      <c r="L45" s="97"/>
      <c r="M45" s="97"/>
      <c r="N45" s="97"/>
      <c r="O45" s="97"/>
      <c r="P45" s="97"/>
      <c r="Q45" s="97"/>
      <c r="R45" s="97"/>
    </row>
    <row r="46" spans="6:18" ht="4.5" customHeight="1" x14ac:dyDescent="0.25">
      <c r="G46" s="112"/>
      <c r="H46" s="112"/>
      <c r="I46" s="97"/>
      <c r="J46" s="112"/>
      <c r="K46" s="97"/>
      <c r="L46" s="97"/>
      <c r="M46" s="97"/>
      <c r="N46" s="97"/>
      <c r="O46" s="97"/>
      <c r="P46" s="97"/>
      <c r="Q46" s="97"/>
      <c r="R46" s="97"/>
    </row>
    <row r="47" spans="6:18" ht="24.95" customHeight="1" x14ac:dyDescent="0.2">
      <c r="I47" s="273" t="s">
        <v>209</v>
      </c>
      <c r="J47" s="273"/>
      <c r="K47" s="178">
        <f>K44-K34</f>
        <v>1185220064</v>
      </c>
      <c r="L47" s="178">
        <f t="shared" ref="L47:Q47" si="3">L44-L34</f>
        <v>11867060</v>
      </c>
      <c r="M47" s="178">
        <f t="shared" si="3"/>
        <v>419600</v>
      </c>
      <c r="N47" s="178">
        <f t="shared" si="3"/>
        <v>29388570</v>
      </c>
      <c r="O47" s="178">
        <f t="shared" si="3"/>
        <v>1226895294</v>
      </c>
      <c r="P47" s="178"/>
      <c r="Q47" s="178">
        <f t="shared" si="3"/>
        <v>30672382.350000009</v>
      </c>
      <c r="R47" s="48"/>
    </row>
    <row r="48" spans="6:18" ht="24.95" customHeight="1" x14ac:dyDescent="0.2">
      <c r="I48" s="273" t="s">
        <v>210</v>
      </c>
      <c r="J48" s="273"/>
      <c r="K48" s="179">
        <f>K44/K34-1</f>
        <v>0.36782118044541989</v>
      </c>
      <c r="L48" s="179">
        <f>L44/L34-1</f>
        <v>0.13501247024481611</v>
      </c>
      <c r="M48" s="179">
        <f>M44/M34-1</f>
        <v>0.18090105626212538</v>
      </c>
      <c r="N48" s="179">
        <f>N44/N34-1</f>
        <v>0.7275262902523072</v>
      </c>
      <c r="O48" s="179">
        <f>O44/O34-1</f>
        <v>0.3659224675646322</v>
      </c>
      <c r="P48" s="179"/>
      <c r="Q48" s="179">
        <f>Q44/Q34-1</f>
        <v>0.3659224675646322</v>
      </c>
      <c r="R48" s="48"/>
    </row>
    <row r="49" spans="10:11" x14ac:dyDescent="0.2">
      <c r="J49" s="120" t="s">
        <v>131</v>
      </c>
    </row>
    <row r="53" spans="10:11" x14ac:dyDescent="0.2">
      <c r="K53" s="46"/>
    </row>
    <row r="54" spans="10:11" x14ac:dyDescent="0.2">
      <c r="K54" s="46"/>
    </row>
    <row r="55" spans="10:11" x14ac:dyDescent="0.2">
      <c r="K55" s="46"/>
    </row>
    <row r="56" spans="10:11" x14ac:dyDescent="0.2">
      <c r="K56" s="46"/>
    </row>
    <row r="57" spans="10:11" x14ac:dyDescent="0.2">
      <c r="K57" s="46"/>
    </row>
    <row r="58" spans="10:11" x14ac:dyDescent="0.2">
      <c r="K58" s="46"/>
    </row>
    <row r="59" spans="10:11" x14ac:dyDescent="0.2">
      <c r="K59" s="46"/>
    </row>
    <row r="60" spans="10:11" x14ac:dyDescent="0.2">
      <c r="K60" s="46"/>
    </row>
    <row r="61" spans="10:11" x14ac:dyDescent="0.2">
      <c r="K61" s="46"/>
    </row>
    <row r="62" spans="10:11" x14ac:dyDescent="0.2">
      <c r="K62" s="46"/>
    </row>
    <row r="63" spans="10:11" x14ac:dyDescent="0.2">
      <c r="K63" s="46"/>
    </row>
    <row r="64" spans="10:11" x14ac:dyDescent="0.2">
      <c r="K64" s="46"/>
    </row>
    <row r="65" spans="11:11" x14ac:dyDescent="0.2">
      <c r="K65" s="46"/>
    </row>
    <row r="66" spans="11:11" x14ac:dyDescent="0.2">
      <c r="K66" s="46"/>
    </row>
    <row r="67" spans="11:11" x14ac:dyDescent="0.2">
      <c r="K67" s="46"/>
    </row>
    <row r="68" spans="11:11" x14ac:dyDescent="0.2">
      <c r="K68" s="46"/>
    </row>
  </sheetData>
  <sheetProtection algorithmName="SHA-512" hashValue="QsVtoRbrRpudCAQ4oUxDSx/NtNof/STlnOvSUkUMToxptq0tkxwrOIJM2cSzTqfKyz/LQwZrQnau0PiBbNIzOg==" saltValue="qjoPsccjGkLOByTMvvqP3Q==" spinCount="100000" sheet="1" objects="1" scenarios="1"/>
  <mergeCells count="2">
    <mergeCell ref="I47:J47"/>
    <mergeCell ref="I48:J48"/>
  </mergeCells>
  <conditionalFormatting sqref="K34:K44">
    <cfRule type="dataBar" priority="23">
      <dataBar>
        <cfvo type="min"/>
        <cfvo type="max"/>
        <color rgb="FF638EC6"/>
      </dataBar>
      <extLst>
        <ext xmlns:x14="http://schemas.microsoft.com/office/spreadsheetml/2009/9/main" uri="{B025F937-C7B1-47D3-B67F-A62EFF666E3E}">
          <x14:id>{5496FE0D-940A-4035-960B-74D39EA253C1}</x14:id>
        </ext>
      </extLst>
    </cfRule>
  </conditionalFormatting>
  <conditionalFormatting sqref="L34:M44">
    <cfRule type="dataBar" priority="22">
      <dataBar>
        <cfvo type="min"/>
        <cfvo type="max"/>
        <color rgb="FFFF555A"/>
      </dataBar>
      <extLst>
        <ext xmlns:x14="http://schemas.microsoft.com/office/spreadsheetml/2009/9/main" uri="{B025F937-C7B1-47D3-B67F-A62EFF666E3E}">
          <x14:id>{669C229E-8117-4CAE-9FE3-04C64839EDB9}</x14:id>
        </ext>
      </extLst>
    </cfRule>
  </conditionalFormatting>
  <conditionalFormatting sqref="N34:N44">
    <cfRule type="dataBar" priority="21">
      <dataBar>
        <cfvo type="min"/>
        <cfvo type="max"/>
        <color rgb="FF63C384"/>
      </dataBar>
      <extLst>
        <ext xmlns:x14="http://schemas.microsoft.com/office/spreadsheetml/2009/9/main" uri="{B025F937-C7B1-47D3-B67F-A62EFF666E3E}">
          <x14:id>{AED0AB7B-B99D-49F4-BE80-0A20AF190CC8}</x14:id>
        </ext>
      </extLst>
    </cfRule>
  </conditionalFormatting>
  <conditionalFormatting sqref="O34:O44 G45:H46">
    <cfRule type="dataBar" priority="20">
      <dataBar>
        <cfvo type="min"/>
        <cfvo type="max"/>
        <color rgb="FFFF555A"/>
      </dataBar>
      <extLst>
        <ext xmlns:x14="http://schemas.microsoft.com/office/spreadsheetml/2009/9/main" uri="{B025F937-C7B1-47D3-B67F-A62EFF666E3E}">
          <x14:id>{1040AD59-9596-4D4D-AB69-E6AD26349F55}</x14:id>
        </ext>
      </extLst>
    </cfRule>
  </conditionalFormatting>
  <conditionalFormatting sqref="O34:O44 G45:H46">
    <cfRule type="dataBar" priority="19">
      <dataBar>
        <cfvo type="min"/>
        <cfvo type="max"/>
        <color rgb="FF63C384"/>
      </dataBar>
      <extLst>
        <ext xmlns:x14="http://schemas.microsoft.com/office/spreadsheetml/2009/9/main" uri="{B025F937-C7B1-47D3-B67F-A62EFF666E3E}">
          <x14:id>{F8783AE6-1AF0-46D5-A1A5-C23730F19AF6}</x14:id>
        </ext>
      </extLst>
    </cfRule>
  </conditionalFormatting>
  <conditionalFormatting sqref="O34:O44 G45:H46">
    <cfRule type="dataBar" priority="18">
      <dataBar>
        <cfvo type="min"/>
        <cfvo type="max"/>
        <color rgb="FF638EC6"/>
      </dataBar>
      <extLst>
        <ext xmlns:x14="http://schemas.microsoft.com/office/spreadsheetml/2009/9/main" uri="{B025F937-C7B1-47D3-B67F-A62EFF666E3E}">
          <x14:id>{AE67C2AA-3AE9-480D-B957-CAA8ED2268AD}</x14:id>
        </ext>
      </extLst>
    </cfRule>
  </conditionalFormatting>
  <conditionalFormatting sqref="Q34:Q44">
    <cfRule type="dataBar" priority="17">
      <dataBar>
        <cfvo type="min"/>
        <cfvo type="max"/>
        <color rgb="FFFF555A"/>
      </dataBar>
      <extLst>
        <ext xmlns:x14="http://schemas.microsoft.com/office/spreadsheetml/2009/9/main" uri="{B025F937-C7B1-47D3-B67F-A62EFF666E3E}">
          <x14:id>{D4162E5B-17FD-4309-86D5-6FB98A7DC7F8}</x14:id>
        </ext>
      </extLst>
    </cfRule>
  </conditionalFormatting>
  <conditionalFormatting sqref="Q34:Q44">
    <cfRule type="dataBar" priority="16">
      <dataBar>
        <cfvo type="min"/>
        <cfvo type="max"/>
        <color rgb="FF63C384"/>
      </dataBar>
      <extLst>
        <ext xmlns:x14="http://schemas.microsoft.com/office/spreadsheetml/2009/9/main" uri="{B025F937-C7B1-47D3-B67F-A62EFF666E3E}">
          <x14:id>{B7A5334C-9AE3-467C-AE8C-E21AD62BA5FF}</x14:id>
        </ext>
      </extLst>
    </cfRule>
  </conditionalFormatting>
  <conditionalFormatting sqref="Q34:Q44">
    <cfRule type="dataBar" priority="15">
      <dataBar>
        <cfvo type="min"/>
        <cfvo type="max"/>
        <color theme="7" tint="0.39997558519241921"/>
      </dataBar>
      <extLst>
        <ext xmlns:x14="http://schemas.microsoft.com/office/spreadsheetml/2009/9/main" uri="{B025F937-C7B1-47D3-B67F-A62EFF666E3E}">
          <x14:id>{BA9B8EEE-9F32-495D-A0D5-02263A1D56CB}</x14:id>
        </ext>
      </extLst>
    </cfRule>
  </conditionalFormatting>
  <conditionalFormatting sqref="P34:P44">
    <cfRule type="dataBar" priority="14">
      <dataBar>
        <cfvo type="min"/>
        <cfvo type="max"/>
        <color rgb="FF008AEF"/>
      </dataBar>
      <extLst>
        <ext xmlns:x14="http://schemas.microsoft.com/office/spreadsheetml/2009/9/main" uri="{B025F937-C7B1-47D3-B67F-A62EFF666E3E}">
          <x14:id>{E674C911-267C-4D0D-9857-F630D71B9767}</x14:id>
        </ext>
      </extLst>
    </cfRule>
  </conditionalFormatting>
  <conditionalFormatting sqref="J45:J46">
    <cfRule type="dataBar" priority="13">
      <dataBar>
        <cfvo type="min"/>
        <cfvo type="max"/>
        <color rgb="FFFF555A"/>
      </dataBar>
      <extLst>
        <ext xmlns:x14="http://schemas.microsoft.com/office/spreadsheetml/2009/9/main" uri="{B025F937-C7B1-47D3-B67F-A62EFF666E3E}">
          <x14:id>{C44D44E5-648D-430A-B8C0-D818303CF039}</x14:id>
        </ext>
      </extLst>
    </cfRule>
  </conditionalFormatting>
  <conditionalFormatting sqref="J45:J46">
    <cfRule type="dataBar" priority="12">
      <dataBar>
        <cfvo type="min"/>
        <cfvo type="max"/>
        <color rgb="FF63C384"/>
      </dataBar>
      <extLst>
        <ext xmlns:x14="http://schemas.microsoft.com/office/spreadsheetml/2009/9/main" uri="{B025F937-C7B1-47D3-B67F-A62EFF666E3E}">
          <x14:id>{F8920B04-A062-4380-8715-5B980AE4CDC5}</x14:id>
        </ext>
      </extLst>
    </cfRule>
  </conditionalFormatting>
  <conditionalFormatting sqref="J45:J46">
    <cfRule type="dataBar" priority="11">
      <dataBar>
        <cfvo type="min"/>
        <cfvo type="max"/>
        <color rgb="FF638EC6"/>
      </dataBar>
      <extLst>
        <ext xmlns:x14="http://schemas.microsoft.com/office/spreadsheetml/2009/9/main" uri="{B025F937-C7B1-47D3-B67F-A62EFF666E3E}">
          <x14:id>{2A524C8E-CE97-4ECF-84BA-27339EFD0B8B}</x14:id>
        </ext>
      </extLst>
    </cfRule>
  </conditionalFormatting>
  <conditionalFormatting sqref="K47">
    <cfRule type="expression" dxfId="2" priority="10">
      <formula>K47&lt;0</formula>
    </cfRule>
  </conditionalFormatting>
  <conditionalFormatting sqref="L47:Q47">
    <cfRule type="expression" dxfId="1" priority="5">
      <formula>L47&lt;0</formula>
    </cfRule>
  </conditionalFormatting>
  <conditionalFormatting sqref="K48:Q48">
    <cfRule type="expression" dxfId="0" priority="3">
      <formula>K48&lt;0</formula>
    </cfRule>
  </conditionalFormatting>
  <conditionalFormatting sqref="M34:M44">
    <cfRule type="dataBar" priority="1">
      <dataBar>
        <cfvo type="min"/>
        <cfvo type="max"/>
        <color rgb="FFFF555A"/>
      </dataBar>
      <extLst>
        <ext xmlns:x14="http://schemas.microsoft.com/office/spreadsheetml/2009/9/main" uri="{B025F937-C7B1-47D3-B67F-A62EFF666E3E}">
          <x14:id>{80A5374C-0179-4141-B34D-C6CCF8E4073F}</x14:id>
        </ext>
      </extLst>
    </cfRule>
  </conditionalFormatting>
  <hyperlinks>
    <hyperlink ref="J49" r:id="rId1" xr:uid="{00000000-0004-0000-0700-000000000000}"/>
  </hyperlinks>
  <pageMargins left="0.25" right="0.25" top="0.75" bottom="0.75" header="0.3" footer="0.3"/>
  <pageSetup scale="41" fitToHeight="0" orientation="landscape" r:id="rId2"/>
  <drawing r:id="rId3"/>
  <extLst>
    <ext xmlns:x14="http://schemas.microsoft.com/office/spreadsheetml/2009/9/main" uri="{78C0D931-6437-407d-A8EE-F0AAD7539E65}">
      <x14:conditionalFormattings>
        <x14:conditionalFormatting xmlns:xm="http://schemas.microsoft.com/office/excel/2006/main">
          <x14:cfRule type="dataBar" id="{5496FE0D-940A-4035-960B-74D39EA253C1}">
            <x14:dataBar minLength="0" maxLength="100" border="1" negativeBarBorderColorSameAsPositive="0">
              <x14:cfvo type="autoMin"/>
              <x14:cfvo type="autoMax"/>
              <x14:borderColor rgb="FF638EC6"/>
              <x14:negativeFillColor rgb="FFFF0000"/>
              <x14:negativeBorderColor rgb="FFFF0000"/>
              <x14:axisColor rgb="FF000000"/>
            </x14:dataBar>
          </x14:cfRule>
          <xm:sqref>K34:K44</xm:sqref>
        </x14:conditionalFormatting>
        <x14:conditionalFormatting xmlns:xm="http://schemas.microsoft.com/office/excel/2006/main">
          <x14:cfRule type="dataBar" id="{669C229E-8117-4CAE-9FE3-04C64839EDB9}">
            <x14:dataBar minLength="0" maxLength="100" border="1" negativeBarBorderColorSameAsPositive="0">
              <x14:cfvo type="autoMin"/>
              <x14:cfvo type="autoMax"/>
              <x14:borderColor rgb="FFFF555A"/>
              <x14:negativeFillColor rgb="FFFF0000"/>
              <x14:negativeBorderColor rgb="FFFF0000"/>
              <x14:axisColor rgb="FF000000"/>
            </x14:dataBar>
          </x14:cfRule>
          <xm:sqref>L34:M44</xm:sqref>
        </x14:conditionalFormatting>
        <x14:conditionalFormatting xmlns:xm="http://schemas.microsoft.com/office/excel/2006/main">
          <x14:cfRule type="dataBar" id="{AED0AB7B-B99D-49F4-BE80-0A20AF190CC8}">
            <x14:dataBar minLength="0" maxLength="100" border="1" negativeBarBorderColorSameAsPositive="0">
              <x14:cfvo type="autoMin"/>
              <x14:cfvo type="autoMax"/>
              <x14:borderColor rgb="FF63C384"/>
              <x14:negativeFillColor rgb="FFFF0000"/>
              <x14:negativeBorderColor rgb="FFFF0000"/>
              <x14:axisColor rgb="FF000000"/>
            </x14:dataBar>
          </x14:cfRule>
          <xm:sqref>N34:N44</xm:sqref>
        </x14:conditionalFormatting>
        <x14:conditionalFormatting xmlns:xm="http://schemas.microsoft.com/office/excel/2006/main">
          <x14:cfRule type="dataBar" id="{1040AD59-9596-4D4D-AB69-E6AD26349F55}">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O34:O44 G45:H46</xm:sqref>
        </x14:conditionalFormatting>
        <x14:conditionalFormatting xmlns:xm="http://schemas.microsoft.com/office/excel/2006/main">
          <x14:cfRule type="dataBar" id="{F8783AE6-1AF0-46D5-A1A5-C23730F19AF6}">
            <x14:dataBar minLength="0" maxLength="100" border="1" negativeBarBorderColorSameAsPositive="0">
              <x14:cfvo type="autoMin"/>
              <x14:cfvo type="autoMax"/>
              <x14:borderColor theme="6" tint="0.39997558519241921"/>
              <x14:negativeFillColor rgb="FFFF0000"/>
              <x14:negativeBorderColor rgb="FFFF0000"/>
              <x14:axisColor rgb="FF000000"/>
            </x14:dataBar>
          </x14:cfRule>
          <xm:sqref>O34:O44 G45:H46</xm:sqref>
        </x14:conditionalFormatting>
        <x14:conditionalFormatting xmlns:xm="http://schemas.microsoft.com/office/excel/2006/main">
          <x14:cfRule type="dataBar" id="{AE67C2AA-3AE9-480D-B957-CAA8ED2268AD}">
            <x14:dataBar minLength="0" maxLength="100" border="1" negativeBarBorderColorSameAsPositive="0">
              <x14:cfvo type="autoMin"/>
              <x14:cfvo type="autoMax"/>
              <x14:borderColor theme="4" tint="0.39997558519241921"/>
              <x14:negativeFillColor rgb="FFFF0000"/>
              <x14:negativeBorderColor rgb="FFFF0000"/>
              <x14:axisColor rgb="FF000000"/>
            </x14:dataBar>
          </x14:cfRule>
          <xm:sqref>O34:O44 G45:H46</xm:sqref>
        </x14:conditionalFormatting>
        <x14:conditionalFormatting xmlns:xm="http://schemas.microsoft.com/office/excel/2006/main">
          <x14:cfRule type="dataBar" id="{D4162E5B-17FD-4309-86D5-6FB98A7DC7F8}">
            <x14:dataBar minLength="0" maxLength="100" border="1" negativeBarBorderColorSameAsPositive="0">
              <x14:cfvo type="autoMin"/>
              <x14:cfvo type="autoMax"/>
              <x14:borderColor rgb="FFFF555A"/>
              <x14:negativeFillColor rgb="FFFF0000"/>
              <x14:negativeBorderColor rgb="FFFF0000"/>
              <x14:axisColor rgb="FF000000"/>
            </x14:dataBar>
          </x14:cfRule>
          <xm:sqref>Q34:Q44</xm:sqref>
        </x14:conditionalFormatting>
        <x14:conditionalFormatting xmlns:xm="http://schemas.microsoft.com/office/excel/2006/main">
          <x14:cfRule type="dataBar" id="{B7A5334C-9AE3-467C-AE8C-E21AD62BA5FF}">
            <x14:dataBar minLength="0" maxLength="100" border="1" negativeBarBorderColorSameAsPositive="0">
              <x14:cfvo type="autoMin"/>
              <x14:cfvo type="autoMax"/>
              <x14:borderColor rgb="FF63C384"/>
              <x14:negativeFillColor rgb="FFFF0000"/>
              <x14:negativeBorderColor rgb="FFFF0000"/>
              <x14:axisColor rgb="FF000000"/>
            </x14:dataBar>
          </x14:cfRule>
          <xm:sqref>Q34:Q44</xm:sqref>
        </x14:conditionalFormatting>
        <x14:conditionalFormatting xmlns:xm="http://schemas.microsoft.com/office/excel/2006/main">
          <x14:cfRule type="dataBar" id="{BA9B8EEE-9F32-495D-A0D5-02263A1D56CB}">
            <x14:dataBar minLength="0" maxLength="100" border="1" negativeBarBorderColorSameAsPositive="0">
              <x14:cfvo type="autoMin"/>
              <x14:cfvo type="autoMax"/>
              <x14:borderColor theme="7" tint="0.39997558519241921"/>
              <x14:negativeFillColor rgb="FFFF0000"/>
              <x14:negativeBorderColor rgb="FFFF0000"/>
              <x14:axisColor rgb="FF000000"/>
            </x14:dataBar>
          </x14:cfRule>
          <xm:sqref>Q34:Q44</xm:sqref>
        </x14:conditionalFormatting>
        <x14:conditionalFormatting xmlns:xm="http://schemas.microsoft.com/office/excel/2006/main">
          <x14:cfRule type="dataBar" id="{E674C911-267C-4D0D-9857-F630D71B9767}">
            <x14:dataBar minLength="0" maxLength="100" border="1" negativeBarBorderColorSameAsPositive="0">
              <x14:cfvo type="autoMin"/>
              <x14:cfvo type="autoMax"/>
              <x14:borderColor theme="3" tint="0.59999389629810485"/>
              <x14:negativeFillColor rgb="FFFF0000"/>
              <x14:negativeBorderColor theme="5" tint="0.59999389629810485"/>
              <x14:axisColor rgb="FF000000"/>
            </x14:dataBar>
          </x14:cfRule>
          <xm:sqref>P34:P44</xm:sqref>
        </x14:conditionalFormatting>
        <x14:conditionalFormatting xmlns:xm="http://schemas.microsoft.com/office/excel/2006/main">
          <x14:cfRule type="dataBar" id="{C44D44E5-648D-430A-B8C0-D818303CF039}">
            <x14:dataBar minLength="0" maxLength="100" border="1" negativeBarBorderColorSameAsPositive="0">
              <x14:cfvo type="autoMin"/>
              <x14:cfvo type="autoMax"/>
              <x14:borderColor rgb="FFFF555A"/>
              <x14:negativeFillColor rgb="FFFF0000"/>
              <x14:negativeBorderColor rgb="FFFF0000"/>
              <x14:axisColor rgb="FF000000"/>
            </x14:dataBar>
          </x14:cfRule>
          <xm:sqref>J45:J46</xm:sqref>
        </x14:conditionalFormatting>
        <x14:conditionalFormatting xmlns:xm="http://schemas.microsoft.com/office/excel/2006/main">
          <x14:cfRule type="dataBar" id="{F8920B04-A062-4380-8715-5B980AE4CDC5}">
            <x14:dataBar minLength="0" maxLength="100" border="1" negativeBarBorderColorSameAsPositive="0">
              <x14:cfvo type="autoMin"/>
              <x14:cfvo type="autoMax"/>
              <x14:borderColor rgb="FF63C384"/>
              <x14:negativeFillColor rgb="FFFF0000"/>
              <x14:negativeBorderColor rgb="FFFF0000"/>
              <x14:axisColor rgb="FF000000"/>
            </x14:dataBar>
          </x14:cfRule>
          <xm:sqref>J45:J46</xm:sqref>
        </x14:conditionalFormatting>
        <x14:conditionalFormatting xmlns:xm="http://schemas.microsoft.com/office/excel/2006/main">
          <x14:cfRule type="dataBar" id="{2A524C8E-CE97-4ECF-84BA-27339EFD0B8B}">
            <x14:dataBar minLength="0" maxLength="100" border="1" negativeBarBorderColorSameAsPositive="0">
              <x14:cfvo type="autoMin"/>
              <x14:cfvo type="autoMax"/>
              <x14:borderColor rgb="FF638EC6"/>
              <x14:negativeFillColor rgb="FFFF0000"/>
              <x14:negativeBorderColor rgb="FFFF0000"/>
              <x14:axisColor rgb="FF000000"/>
            </x14:dataBar>
          </x14:cfRule>
          <xm:sqref>J45:J46</xm:sqref>
        </x14:conditionalFormatting>
        <x14:conditionalFormatting xmlns:xm="http://schemas.microsoft.com/office/excel/2006/main">
          <x14:cfRule type="dataBar" id="{80A5374C-0179-4141-B34D-C6CCF8E4073F}">
            <x14:dataBar minLength="0" maxLength="100" border="1" negativeBarBorderColorSameAsPositive="0">
              <x14:cfvo type="autoMin"/>
              <x14:cfvo type="autoMax"/>
              <x14:borderColor rgb="FFFF555A"/>
              <x14:negativeFillColor rgb="FFFF0000"/>
              <x14:negativeBorderColor rgb="FFFF0000"/>
              <x14:axisColor rgb="FF000000"/>
            </x14:dataBar>
          </x14:cfRule>
          <xm:sqref>M34:M44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B1:O42"/>
  <sheetViews>
    <sheetView showGridLines="0" zoomScale="60" zoomScaleNormal="60" workbookViewId="0">
      <selection activeCell="O37" sqref="O37"/>
    </sheetView>
  </sheetViews>
  <sheetFormatPr defaultRowHeight="14.25" x14ac:dyDescent="0.2"/>
  <cols>
    <col min="1" max="1" width="3.375" customWidth="1"/>
    <col min="2" max="4" width="18.625" customWidth="1"/>
    <col min="5" max="8" width="16.625" customWidth="1"/>
    <col min="9" max="9" width="21.625" customWidth="1"/>
    <col min="10" max="10" width="18.625" customWidth="1"/>
    <col min="11" max="11" width="22.125" customWidth="1"/>
    <col min="12" max="12" width="28.125" customWidth="1"/>
    <col min="13" max="13" width="29.125" customWidth="1"/>
    <col min="14" max="14" width="0.625" customWidth="1"/>
  </cols>
  <sheetData>
    <row r="1" spans="2:13" ht="21" thickBot="1" x14ac:dyDescent="0.35">
      <c r="B1" s="36" t="s">
        <v>157</v>
      </c>
      <c r="C1" s="4"/>
      <c r="D1" s="4"/>
      <c r="E1" s="3"/>
      <c r="F1" s="3"/>
      <c r="G1" s="3"/>
      <c r="H1" s="3"/>
      <c r="I1" s="3"/>
      <c r="J1" s="3"/>
      <c r="K1" s="3"/>
    </row>
    <row r="2" spans="2:13" ht="9" customHeight="1" thickTop="1" thickBot="1" x14ac:dyDescent="0.3">
      <c r="B2" s="6"/>
      <c r="C2" s="6"/>
      <c r="D2" s="6"/>
      <c r="E2" s="7"/>
      <c r="F2" s="7"/>
      <c r="G2" s="7"/>
      <c r="H2" s="7"/>
      <c r="I2" s="7"/>
      <c r="J2" s="7"/>
      <c r="K2" s="7"/>
      <c r="L2" s="7"/>
      <c r="M2" s="7"/>
    </row>
    <row r="3" spans="2:13" ht="25.5" customHeight="1" thickBot="1" x14ac:dyDescent="0.25">
      <c r="B3" s="254" t="s">
        <v>5</v>
      </c>
      <c r="C3" s="255" t="s">
        <v>69</v>
      </c>
      <c r="D3" s="256" t="s">
        <v>37</v>
      </c>
      <c r="E3" s="3"/>
      <c r="F3" s="3"/>
      <c r="G3" s="3"/>
      <c r="H3" s="3"/>
      <c r="I3" s="3"/>
      <c r="J3" s="3"/>
      <c r="K3" s="3"/>
      <c r="L3" s="3"/>
      <c r="M3" s="3"/>
    </row>
    <row r="4" spans="2:13" ht="15" x14ac:dyDescent="0.25">
      <c r="B4" s="4"/>
      <c r="C4" s="4"/>
      <c r="D4" s="4"/>
      <c r="E4" s="3"/>
      <c r="F4" s="3"/>
      <c r="G4" s="3"/>
      <c r="H4" s="3"/>
      <c r="I4" s="3"/>
      <c r="J4" s="3"/>
      <c r="K4" s="3"/>
    </row>
    <row r="5" spans="2:13" ht="15" x14ac:dyDescent="0.25">
      <c r="B5" s="4"/>
      <c r="C5" s="4"/>
      <c r="D5" s="4"/>
      <c r="E5" s="3"/>
      <c r="F5" s="3"/>
      <c r="G5" s="3"/>
      <c r="H5" s="3"/>
      <c r="I5" s="3"/>
      <c r="J5" s="3"/>
      <c r="K5" s="3"/>
    </row>
    <row r="6" spans="2:13" ht="15" x14ac:dyDescent="0.25">
      <c r="B6" s="4"/>
      <c r="C6" s="4"/>
      <c r="D6" s="4"/>
      <c r="E6" s="3"/>
      <c r="F6" s="3"/>
      <c r="G6" s="3"/>
      <c r="H6" s="3"/>
      <c r="I6" s="3"/>
      <c r="J6" s="3"/>
      <c r="K6" s="3"/>
    </row>
    <row r="7" spans="2:13" ht="15" x14ac:dyDescent="0.25">
      <c r="B7" s="4"/>
      <c r="C7" s="4"/>
      <c r="D7" s="4"/>
      <c r="E7" s="3"/>
      <c r="F7" s="3"/>
      <c r="G7" s="3"/>
      <c r="H7" s="3"/>
      <c r="I7" s="3"/>
      <c r="J7" s="3"/>
      <c r="K7" s="3"/>
    </row>
    <row r="8" spans="2:13" ht="15" x14ac:dyDescent="0.25">
      <c r="B8" s="4"/>
      <c r="C8" s="4"/>
      <c r="D8" s="4"/>
      <c r="E8" s="3"/>
      <c r="F8" s="3"/>
      <c r="G8" s="3"/>
      <c r="H8" s="3"/>
      <c r="I8" s="3"/>
      <c r="J8" s="3"/>
      <c r="K8" s="3"/>
    </row>
    <row r="9" spans="2:13" ht="15" x14ac:dyDescent="0.25">
      <c r="B9" s="4"/>
      <c r="C9" s="4"/>
      <c r="D9" s="4"/>
      <c r="E9" s="3"/>
      <c r="F9" s="3"/>
      <c r="G9" s="3"/>
      <c r="H9" s="3"/>
      <c r="I9" s="3"/>
      <c r="J9" s="3"/>
      <c r="K9" s="3"/>
    </row>
    <row r="10" spans="2:13" ht="15" x14ac:dyDescent="0.25">
      <c r="B10" s="4"/>
      <c r="C10" s="4"/>
      <c r="D10" s="4"/>
      <c r="E10" s="3"/>
      <c r="F10" s="3"/>
      <c r="G10" s="3"/>
      <c r="H10" s="3"/>
      <c r="I10" s="3"/>
      <c r="J10" s="3"/>
      <c r="K10" s="3"/>
    </row>
    <row r="11" spans="2:13" ht="15" x14ac:dyDescent="0.25">
      <c r="B11" s="4"/>
      <c r="C11" s="4"/>
      <c r="D11" s="4"/>
      <c r="E11" s="3"/>
      <c r="F11" s="3"/>
      <c r="G11" s="3"/>
      <c r="H11" s="3"/>
      <c r="I11" s="3"/>
      <c r="J11" s="3"/>
      <c r="K11" s="3"/>
    </row>
    <row r="12" spans="2:13" ht="15" x14ac:dyDescent="0.25">
      <c r="B12" s="4"/>
      <c r="C12" s="4"/>
      <c r="D12" s="4"/>
      <c r="E12" s="3"/>
      <c r="F12" s="3"/>
      <c r="G12" s="3"/>
      <c r="H12" s="3"/>
      <c r="I12" s="3"/>
      <c r="J12" s="3"/>
      <c r="K12" s="3"/>
    </row>
    <row r="13" spans="2:13" ht="15" x14ac:dyDescent="0.25">
      <c r="B13" s="4"/>
      <c r="C13" s="4"/>
      <c r="D13" s="4"/>
      <c r="E13" s="3"/>
      <c r="F13" s="3"/>
      <c r="G13" s="3"/>
      <c r="H13" s="3"/>
      <c r="I13" s="3"/>
      <c r="J13" s="3"/>
      <c r="K13" s="3"/>
    </row>
    <row r="14" spans="2:13" ht="15" x14ac:dyDescent="0.25">
      <c r="B14" s="4"/>
      <c r="C14" s="4"/>
      <c r="D14" s="4"/>
      <c r="E14" s="3"/>
      <c r="F14" s="3"/>
      <c r="G14" s="3"/>
      <c r="H14" s="3"/>
      <c r="I14" s="3"/>
      <c r="J14" s="3"/>
      <c r="K14" s="3"/>
    </row>
    <row r="15" spans="2:13" ht="15" x14ac:dyDescent="0.25">
      <c r="B15" s="4"/>
      <c r="C15" s="4"/>
      <c r="D15" s="4"/>
      <c r="E15" s="3"/>
      <c r="F15" s="3"/>
      <c r="G15" s="3"/>
      <c r="H15" s="3"/>
      <c r="I15" s="3"/>
      <c r="J15" s="3"/>
      <c r="K15" s="3"/>
    </row>
    <row r="16" spans="2:13" ht="15" x14ac:dyDescent="0.25">
      <c r="B16" s="4"/>
      <c r="C16" s="4"/>
      <c r="D16" s="4"/>
      <c r="E16" s="3"/>
      <c r="F16" s="3"/>
      <c r="G16" s="3"/>
      <c r="H16" s="3"/>
      <c r="I16" s="3"/>
      <c r="J16" s="3"/>
      <c r="K16" s="3"/>
    </row>
    <row r="17" spans="2:15" ht="15" x14ac:dyDescent="0.25">
      <c r="B17" s="4"/>
      <c r="C17" s="4"/>
      <c r="D17" s="4"/>
      <c r="E17" s="3"/>
      <c r="F17" s="3"/>
      <c r="G17" s="3"/>
      <c r="H17" s="3"/>
      <c r="I17" s="3"/>
      <c r="J17" s="3"/>
      <c r="K17" s="3"/>
    </row>
    <row r="18" spans="2:15" ht="15" x14ac:dyDescent="0.25">
      <c r="B18" s="4"/>
      <c r="C18" s="4"/>
      <c r="D18" s="4"/>
      <c r="E18" s="3"/>
      <c r="F18" s="3"/>
      <c r="G18" s="3"/>
      <c r="H18" s="3"/>
      <c r="I18" s="3"/>
      <c r="J18" s="3"/>
      <c r="K18" s="3"/>
    </row>
    <row r="19" spans="2:15" ht="15" x14ac:dyDescent="0.25">
      <c r="B19" s="4"/>
      <c r="C19" s="4"/>
      <c r="D19" s="4"/>
      <c r="E19" s="3"/>
      <c r="F19" s="3"/>
      <c r="G19" s="3"/>
      <c r="H19" s="3"/>
      <c r="I19" s="3"/>
      <c r="J19" s="3"/>
      <c r="K19" s="3"/>
    </row>
    <row r="20" spans="2:15" ht="15" x14ac:dyDescent="0.25">
      <c r="B20" s="4"/>
      <c r="C20" s="4"/>
      <c r="D20" s="4"/>
      <c r="E20" s="3"/>
      <c r="F20" s="3"/>
      <c r="G20" s="3"/>
      <c r="H20" s="3"/>
      <c r="I20" s="3"/>
      <c r="J20" s="3"/>
      <c r="K20" s="3"/>
    </row>
    <row r="21" spans="2:15" ht="15" x14ac:dyDescent="0.25">
      <c r="B21" s="4"/>
      <c r="C21" s="4"/>
      <c r="D21" s="4"/>
      <c r="E21" s="3"/>
      <c r="F21" s="3"/>
      <c r="G21" s="3"/>
      <c r="H21" s="3"/>
      <c r="I21" s="3"/>
      <c r="J21" s="3"/>
      <c r="K21" s="3"/>
    </row>
    <row r="22" spans="2:15" ht="15" x14ac:dyDescent="0.25">
      <c r="B22" s="4"/>
      <c r="C22" s="4"/>
      <c r="D22" s="4"/>
      <c r="E22" s="3"/>
      <c r="F22" s="3"/>
      <c r="G22" s="3"/>
      <c r="H22" s="3"/>
      <c r="I22" s="3"/>
      <c r="J22" s="3"/>
      <c r="K22" s="3"/>
    </row>
    <row r="23" spans="2:15" ht="15" x14ac:dyDescent="0.25">
      <c r="B23" s="4"/>
      <c r="C23" s="4"/>
      <c r="D23" s="4"/>
      <c r="E23" s="3"/>
      <c r="F23" s="3"/>
      <c r="G23" s="3"/>
      <c r="H23" s="3"/>
      <c r="I23" s="3"/>
      <c r="J23" s="3"/>
      <c r="K23" s="3"/>
    </row>
    <row r="24" spans="2:15" ht="15" x14ac:dyDescent="0.25">
      <c r="B24" s="4"/>
      <c r="C24" s="4"/>
      <c r="D24" s="4"/>
      <c r="E24" s="3"/>
      <c r="F24" s="3"/>
      <c r="G24" s="3"/>
      <c r="H24" s="3"/>
      <c r="I24" s="3"/>
      <c r="J24" s="3"/>
      <c r="K24" s="3"/>
    </row>
    <row r="25" spans="2:15" ht="15" x14ac:dyDescent="0.25">
      <c r="B25" s="4"/>
      <c r="C25" s="4"/>
      <c r="D25" s="4"/>
      <c r="E25" s="3"/>
      <c r="F25" s="3"/>
      <c r="G25" s="3"/>
      <c r="H25" s="3"/>
      <c r="I25" s="3"/>
      <c r="J25" s="3"/>
      <c r="K25" s="3"/>
    </row>
    <row r="26" spans="2:15" ht="15" x14ac:dyDescent="0.25">
      <c r="B26" s="4"/>
      <c r="C26" s="4"/>
      <c r="D26" s="4"/>
      <c r="E26" s="3"/>
      <c r="F26" s="3"/>
      <c r="G26" s="3"/>
      <c r="H26" s="3"/>
      <c r="I26" s="3"/>
      <c r="J26" s="3"/>
      <c r="K26" s="3"/>
    </row>
    <row r="27" spans="2:15" ht="15" x14ac:dyDescent="0.25">
      <c r="B27" s="4"/>
      <c r="C27" s="4"/>
      <c r="D27" s="4"/>
      <c r="E27" s="3"/>
      <c r="F27" s="3"/>
      <c r="G27" s="3"/>
    </row>
    <row r="29" spans="2:15" ht="80.25" customHeight="1" x14ac:dyDescent="0.2">
      <c r="H29" s="180" t="s">
        <v>0</v>
      </c>
      <c r="I29" s="246" t="s">
        <v>30</v>
      </c>
      <c r="J29" s="247" t="s">
        <v>38</v>
      </c>
      <c r="K29" s="246" t="s">
        <v>205</v>
      </c>
      <c r="L29" s="181" t="s">
        <v>168</v>
      </c>
      <c r="M29" s="246" t="s">
        <v>169</v>
      </c>
      <c r="N29" s="48"/>
      <c r="O29" s="48"/>
    </row>
    <row r="30" spans="2:15" ht="24.95" customHeight="1" x14ac:dyDescent="0.2">
      <c r="H30" s="160">
        <v>2011</v>
      </c>
      <c r="I30" s="116">
        <v>42246328</v>
      </c>
      <c r="J30" s="183">
        <v>248028</v>
      </c>
      <c r="K30" s="184">
        <f>I30-J30</f>
        <v>41998300</v>
      </c>
      <c r="L30" s="185">
        <v>12119</v>
      </c>
      <c r="M30" s="186">
        <f>L30/K30</f>
        <v>2.8855929882876211E-4</v>
      </c>
      <c r="N30" s="48"/>
      <c r="O30" s="48"/>
    </row>
    <row r="31" spans="2:15" ht="24.95" customHeight="1" x14ac:dyDescent="0.2">
      <c r="H31" s="160">
        <v>2012</v>
      </c>
      <c r="I31" s="116">
        <v>44136761</v>
      </c>
      <c r="J31" s="183">
        <v>268633</v>
      </c>
      <c r="K31" s="184">
        <f t="shared" ref="K31:K40" si="0">I31-J31</f>
        <v>43868128</v>
      </c>
      <c r="L31" s="185">
        <v>18447</v>
      </c>
      <c r="M31" s="186">
        <f t="shared" ref="M31:M40" si="1">L31/K31</f>
        <v>4.2051030762014737E-4</v>
      </c>
      <c r="N31" s="48"/>
      <c r="O31" s="48"/>
    </row>
    <row r="32" spans="2:15" ht="24.95" customHeight="1" x14ac:dyDescent="0.2">
      <c r="H32" s="160">
        <v>2013</v>
      </c>
      <c r="I32" s="116">
        <v>45616134</v>
      </c>
      <c r="J32" s="183">
        <v>285269</v>
      </c>
      <c r="K32" s="184">
        <f t="shared" si="0"/>
        <v>45330865</v>
      </c>
      <c r="L32" s="185">
        <v>19160</v>
      </c>
      <c r="M32" s="186">
        <f t="shared" si="1"/>
        <v>4.2267007258740813E-4</v>
      </c>
      <c r="N32" s="48"/>
      <c r="O32" s="48"/>
    </row>
    <row r="33" spans="8:15" ht="24.95" customHeight="1" x14ac:dyDescent="0.2">
      <c r="H33" s="160">
        <v>2014</v>
      </c>
      <c r="I33" s="116">
        <v>52916083</v>
      </c>
      <c r="J33" s="183">
        <v>232932</v>
      </c>
      <c r="K33" s="184">
        <f t="shared" si="0"/>
        <v>52683151</v>
      </c>
      <c r="L33" s="185">
        <v>28482</v>
      </c>
      <c r="M33" s="186">
        <f t="shared" si="1"/>
        <v>5.4062825513227178E-4</v>
      </c>
      <c r="N33" s="48"/>
      <c r="O33" s="48"/>
    </row>
    <row r="34" spans="8:15" ht="24.95" customHeight="1" x14ac:dyDescent="0.2">
      <c r="H34" s="160">
        <v>2015</v>
      </c>
      <c r="I34" s="116">
        <v>54700163</v>
      </c>
      <c r="J34" s="183">
        <v>214125</v>
      </c>
      <c r="K34" s="184">
        <f t="shared" si="0"/>
        <v>54486038</v>
      </c>
      <c r="L34" s="185">
        <v>47375</v>
      </c>
      <c r="M34" s="186">
        <f t="shared" si="1"/>
        <v>8.6948880371885359E-4</v>
      </c>
      <c r="N34" s="48"/>
      <c r="O34" s="48"/>
    </row>
    <row r="35" spans="8:15" ht="24.95" customHeight="1" x14ac:dyDescent="0.2">
      <c r="H35" s="160">
        <v>2016</v>
      </c>
      <c r="I35" s="116">
        <v>56476430</v>
      </c>
      <c r="J35" s="183">
        <v>222947</v>
      </c>
      <c r="K35" s="184">
        <f t="shared" si="0"/>
        <v>56253483</v>
      </c>
      <c r="L35" s="185">
        <v>43356</v>
      </c>
      <c r="M35" s="186">
        <f t="shared" si="1"/>
        <v>7.7072561000356187E-4</v>
      </c>
      <c r="N35" s="48"/>
      <c r="O35" s="48"/>
    </row>
    <row r="36" spans="8:15" ht="24.95" customHeight="1" x14ac:dyDescent="0.2">
      <c r="H36" s="160">
        <v>2017</v>
      </c>
      <c r="I36" s="116">
        <v>58126948</v>
      </c>
      <c r="J36" s="183">
        <v>202417</v>
      </c>
      <c r="K36" s="184">
        <f t="shared" si="0"/>
        <v>57924531</v>
      </c>
      <c r="L36" s="185">
        <v>39063</v>
      </c>
      <c r="M36" s="186">
        <f t="shared" si="1"/>
        <v>6.7437749301759559E-4</v>
      </c>
      <c r="N36" s="48"/>
      <c r="O36" s="48"/>
    </row>
    <row r="37" spans="8:15" ht="24.95" customHeight="1" x14ac:dyDescent="0.2">
      <c r="H37" s="160">
        <v>2018</v>
      </c>
      <c r="I37" s="116">
        <v>60609952</v>
      </c>
      <c r="J37" s="183">
        <v>239693</v>
      </c>
      <c r="K37" s="184">
        <f t="shared" si="0"/>
        <v>60370259</v>
      </c>
      <c r="L37" s="185">
        <v>82675</v>
      </c>
      <c r="M37" s="186">
        <f t="shared" si="1"/>
        <v>1.3694657165542392E-3</v>
      </c>
      <c r="N37" s="48"/>
      <c r="O37" s="48"/>
    </row>
    <row r="38" spans="8:15" ht="24.95" customHeight="1" x14ac:dyDescent="0.2">
      <c r="H38" s="160">
        <v>2019</v>
      </c>
      <c r="I38" s="116">
        <v>62596769</v>
      </c>
      <c r="J38" s="183">
        <v>275715</v>
      </c>
      <c r="K38" s="184">
        <f t="shared" si="0"/>
        <v>62321054</v>
      </c>
      <c r="L38" s="185">
        <v>114385</v>
      </c>
      <c r="M38" s="186">
        <f t="shared" si="1"/>
        <v>1.8354150428842233E-3</v>
      </c>
      <c r="N38" s="48"/>
      <c r="O38" s="48"/>
    </row>
    <row r="39" spans="8:15" ht="24.95" customHeight="1" x14ac:dyDescent="0.2">
      <c r="H39" s="160">
        <v>2020</v>
      </c>
      <c r="I39" s="116">
        <v>64176448</v>
      </c>
      <c r="J39" s="183">
        <v>245483</v>
      </c>
      <c r="K39" s="184">
        <f t="shared" si="0"/>
        <v>63930965</v>
      </c>
      <c r="L39" s="185">
        <v>224467</v>
      </c>
      <c r="M39" s="186">
        <f t="shared" si="1"/>
        <v>3.5110841827586991E-3</v>
      </c>
      <c r="N39" s="48"/>
      <c r="O39" s="48"/>
    </row>
    <row r="40" spans="8:15" ht="24.95" customHeight="1" x14ac:dyDescent="0.2">
      <c r="H40" s="160">
        <v>2021</v>
      </c>
      <c r="I40" s="116">
        <v>66315192</v>
      </c>
      <c r="J40" s="183">
        <v>305285</v>
      </c>
      <c r="K40" s="184">
        <f t="shared" si="0"/>
        <v>66009907</v>
      </c>
      <c r="L40" s="185">
        <v>578764</v>
      </c>
      <c r="M40" s="186">
        <f t="shared" si="1"/>
        <v>8.7678354099180907E-3</v>
      </c>
      <c r="N40" s="48"/>
      <c r="O40" s="48"/>
    </row>
    <row r="41" spans="8:15" ht="18" x14ac:dyDescent="0.2">
      <c r="H41" s="48"/>
      <c r="I41" s="182"/>
      <c r="J41" s="48"/>
      <c r="K41" s="48"/>
      <c r="L41" s="48"/>
      <c r="M41" s="48"/>
      <c r="N41" s="48"/>
      <c r="O41" s="48"/>
    </row>
    <row r="42" spans="8:15" x14ac:dyDescent="0.2">
      <c r="H42" s="3" t="s">
        <v>214</v>
      </c>
    </row>
  </sheetData>
  <sheetProtection algorithmName="SHA-512" hashValue="spFckn0pJxkKCsE9dFvpPdN54AHfn5+kCnKX6Fz/x+D/OktqrP6p3kOvwuZRLqiZzNlgaKBmxS0xCJDHmrspAw==" saltValue="3M/pMW+Ki0qkHpJ3CF4CTA==" spinCount="100000" sheet="1" objects="1" scenarios="1"/>
  <conditionalFormatting sqref="L30:L40">
    <cfRule type="dataBar" priority="2">
      <dataBar>
        <cfvo type="min"/>
        <cfvo type="max"/>
        <color rgb="FF638EC6"/>
      </dataBar>
      <extLst>
        <ext xmlns:x14="http://schemas.microsoft.com/office/spreadsheetml/2009/9/main" uri="{B025F937-C7B1-47D3-B67F-A62EFF666E3E}">
          <x14:id>{6F8F784D-91F3-4BF4-A179-9C8D95416E63}</x14:id>
        </ext>
      </extLst>
    </cfRule>
  </conditionalFormatting>
  <conditionalFormatting sqref="M30:M40">
    <cfRule type="dataBar" priority="1">
      <dataBar>
        <cfvo type="min"/>
        <cfvo type="max"/>
        <color rgb="FFFF555A"/>
      </dataBar>
      <extLst>
        <ext xmlns:x14="http://schemas.microsoft.com/office/spreadsheetml/2009/9/main" uri="{B025F937-C7B1-47D3-B67F-A62EFF666E3E}">
          <x14:id>{3A6D100F-9D59-4A1E-BE9A-DA9E80D36594}</x14:id>
        </ext>
      </extLst>
    </cfRule>
  </conditionalFormatting>
  <pageMargins left="0.25" right="0.25" top="0.75" bottom="0.75" header="0.3" footer="0.3"/>
  <pageSetup scale="5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6F8F784D-91F3-4BF4-A179-9C8D95416E63}">
            <x14:dataBar minLength="0" maxLength="100" border="1" negativeBarBorderColorSameAsPositive="0">
              <x14:cfvo type="autoMin"/>
              <x14:cfvo type="autoMax"/>
              <x14:borderColor rgb="FF638EC6"/>
              <x14:negativeFillColor rgb="FFFF0000"/>
              <x14:negativeBorderColor rgb="FFFF0000"/>
              <x14:axisColor rgb="FF000000"/>
            </x14:dataBar>
          </x14:cfRule>
          <xm:sqref>L30:L40</xm:sqref>
        </x14:conditionalFormatting>
        <x14:conditionalFormatting xmlns:xm="http://schemas.microsoft.com/office/excel/2006/main">
          <x14:cfRule type="dataBar" id="{3A6D100F-9D59-4A1E-BE9A-DA9E80D36594}">
            <x14:dataBar minLength="0" maxLength="100" border="1" negativeBarBorderColorSameAsPositive="0">
              <x14:cfvo type="autoMin"/>
              <x14:cfvo type="autoMax"/>
              <x14:borderColor rgb="FFFF555A"/>
              <x14:negativeFillColor rgb="FFFF0000"/>
              <x14:negativeBorderColor rgb="FFFF0000"/>
              <x14:axisColor rgb="FF000000"/>
            </x14:dataBar>
          </x14:cfRule>
          <xm:sqref>M30:M40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vt:lpstr>
      <vt:lpstr>Dashboard</vt:lpstr>
      <vt:lpstr>1 - Net Operating Revenues</vt:lpstr>
      <vt:lpstr>2 - Econ Growth Revenues</vt:lpstr>
      <vt:lpstr>3 - State Aid</vt:lpstr>
      <vt:lpstr>4 - Property Tax Revenue</vt:lpstr>
      <vt:lpstr>4a - Levy Limit</vt:lpstr>
      <vt:lpstr>4b - Assessed Values</vt:lpstr>
      <vt:lpstr>5 - Uncollected Receivables</vt:lpstr>
      <vt:lpstr>6 - Operating Expenditures</vt:lpstr>
      <vt:lpstr>7 - Personnel Costs</vt:lpstr>
      <vt:lpstr>8 - Pension Liability</vt:lpstr>
      <vt:lpstr>9 - Long-Term Debt</vt:lpstr>
      <vt:lpstr>10 - Debt Service</vt:lpstr>
      <vt:lpstr>11 - Reserves</vt:lpstr>
      <vt:lpstr>12 - Population</vt:lpstr>
    </vt:vector>
  </TitlesOfParts>
  <Company>Commonwealth of 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c:creator>
  <cp:lastModifiedBy>John Q. Adams</cp:lastModifiedBy>
  <cp:lastPrinted>2021-12-30T20:03:10Z</cp:lastPrinted>
  <dcterms:created xsi:type="dcterms:W3CDTF">2018-08-30T15:35:05Z</dcterms:created>
  <dcterms:modified xsi:type="dcterms:W3CDTF">2022-04-21T18:15:37Z</dcterms:modified>
</cp:coreProperties>
</file>